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 activeTab="1"/>
  </bookViews>
  <sheets>
    <sheet name="Молодцова7" sheetId="1" r:id="rId1"/>
    <sheet name="текущ" sheetId="2" r:id="rId2"/>
  </sheets>
  <calcPr calcId="125725"/>
</workbook>
</file>

<file path=xl/calcChain.xml><?xml version="1.0" encoding="utf-8"?>
<calcChain xmlns="http://schemas.openxmlformats.org/spreadsheetml/2006/main">
  <c r="I17" i="2"/>
  <c r="H53" i="1"/>
  <c r="F52"/>
  <c r="E52"/>
  <c r="D52"/>
  <c r="F44"/>
  <c r="D44"/>
  <c r="H43"/>
  <c r="F42"/>
  <c r="E42"/>
  <c r="H42" s="1"/>
  <c r="F41"/>
  <c r="E41"/>
  <c r="H41" s="1"/>
  <c r="K40"/>
  <c r="J40"/>
  <c r="H40"/>
  <c r="H39"/>
  <c r="H38"/>
  <c r="H52" s="1"/>
  <c r="K37"/>
  <c r="J37"/>
  <c r="H37"/>
  <c r="H36"/>
  <c r="H35"/>
  <c r="H34"/>
  <c r="K33"/>
  <c r="J33"/>
  <c r="H33"/>
  <c r="G33"/>
  <c r="G52" s="1"/>
  <c r="G30"/>
  <c r="F30"/>
  <c r="E30"/>
  <c r="D30"/>
  <c r="D58" s="1"/>
  <c r="K29"/>
  <c r="H29"/>
  <c r="K28"/>
  <c r="H28"/>
  <c r="K27"/>
  <c r="H27"/>
  <c r="K26"/>
  <c r="H26"/>
  <c r="H30" s="1"/>
  <c r="K25"/>
  <c r="H25"/>
  <c r="H44" l="1"/>
  <c r="H48" s="1"/>
  <c r="G41"/>
  <c r="G44" s="1"/>
  <c r="G54" s="1"/>
  <c r="G42"/>
  <c r="E44"/>
  <c r="E54" s="1"/>
</calcChain>
</file>

<file path=xl/sharedStrings.xml><?xml version="1.0" encoding="utf-8"?>
<sst xmlns="http://schemas.openxmlformats.org/spreadsheetml/2006/main" count="82" uniqueCount="74">
  <si>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</si>
  <si>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</si>
  <si>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</si>
  <si>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  по ул. Молодцова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</si>
  <si>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</si>
  <si>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</si>
  <si>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</si>
  <si>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</si>
  <si>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</si>
  <si>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</si>
  <si>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</si>
  <si>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</si>
  <si>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</si>
  <si>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</si>
  <si>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</si>
  <si>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</si>
  <si>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</si>
  <si>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</si>
  <si>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</si>
  <si>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</si>
  <si>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</si>
  <si>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</si>
  <si>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Н/2011-109 от 01.11.2011г.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</si>
  <si>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</si>
  <si>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</si>
  <si>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</si>
  <si>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</si>
  <si>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</si>
  <si>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</si>
  <si>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</si>
  <si>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</si>
  <si>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</si>
  <si>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</si>
  <si>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</si>
  <si>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</si>
  <si>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</si>
  <si>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</si>
  <si>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</si>
  <si>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</si>
  <si>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</si>
  <si>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34515,00 руб. </t>
  </si>
  <si>
    <t>ООО "Икс-Трим", ООО "СкайНэт", АО "СеверенТелеком", ПАО "Ростелеком"</t>
  </si>
  <si>
    <t>Резник Т.А.</t>
  </si>
  <si>
    <t xml:space="preserve">Поступило от Резник Т.А. за управление и содержание общедомового имущества  11180,76 руб. 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</si>
  <si>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</si>
  <si>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</si>
  <si>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</si>
  <si>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ИТОГО ЖКУ</t>
  </si>
  <si>
    <t>ОТЧЕТ</t>
  </si>
  <si>
    <t>по выполнению плана текущего ремонта жилого дома</t>
  </si>
  <si>
    <t>№ 7 по ул. Молодцова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</si>
  <si>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</si>
  <si>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</si>
  <si>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</si>
  <si>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</si>
  <si>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</si>
  <si>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</si>
  <si>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</si>
  <si>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</si>
  <si>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</si>
  <si>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</si>
  <si>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146</t>
    </r>
    <r>
      <rPr>
        <b/>
        <sz val="11"/>
        <color indexed="8"/>
        <rFont val="Calibri"/>
        <family val="2"/>
        <charset val="204"/>
      </rPr>
      <t xml:space="preserve">.55 </t>
    </r>
    <r>
      <rPr>
        <sz val="10"/>
        <rFont val="Arial Cyr"/>
        <charset val="204"/>
      </rPr>
      <t>тыс.рублей, в том числе:</t>
    </r>
  </si>
  <si>
    <t>Работы по содержанию и техническому обслуживанию конструктивных элементов</t>
  </si>
  <si>
    <t>многоквартирного дома(отмостки, кровли, продухи, вентиляции - 12.88 т.р.</t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</si>
  <si>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</si>
  <si>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- 1.02  т.р.</t>
  </si>
  <si>
    <t>Ремонт тепловых сетей,тепловых пунктов и систем теплопотребления -5.38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</si>
  <si>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</si>
  <si>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</si>
  <si>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 1.30 т.р.</t>
  </si>
  <si>
    <t>Аварийные работы - 3.31т.р.</t>
  </si>
  <si>
    <t>Расходные материалы - 0.25 т.р.</t>
  </si>
  <si>
    <t>герметизация швов - 34.30 т.р.</t>
  </si>
  <si>
    <t>ремонт мягкой кровли- 88.11 т.р.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</si>
</sst>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4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5" fillId="0" borderId="0" xfId="0" applyFont="1" applyFill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 vertical="center" wrapText="1"/>
    </xf>
    <xf numFmtId="2" fontId="0" fillId="0" borderId="0" xfId="0" applyNumberFormat="1" applyFill="1"/>
    <xf numFmtId="0" fontId="5" fillId="0" borderId="7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4" fontId="10" fillId="3" borderId="8" xfId="0" applyNumberFormat="1" applyFont="1" applyFill="1" applyBorder="1" applyAlignment="1">
      <alignment horizontal="right" vertical="top" wrapText="1"/>
    </xf>
    <xf numFmtId="0" fontId="10" fillId="0" borderId="7" xfId="0" applyFont="1" applyFill="1" applyBorder="1" applyAlignment="1">
      <alignment horizontal="center" vertical="center" wrapText="1"/>
    </xf>
    <xf numFmtId="4" fontId="0" fillId="0" borderId="0" xfId="0" applyNumberFormat="1" applyFill="1"/>
    <xf numFmtId="4" fontId="5" fillId="4" borderId="8" xfId="0" applyNumberFormat="1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right" vertical="top" wrapText="1"/>
    </xf>
    <xf numFmtId="4" fontId="11" fillId="0" borderId="3" xfId="0" applyNumberFormat="1" applyFont="1" applyFill="1" applyBorder="1" applyAlignment="1">
      <alignment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right" vertical="top" wrapText="1"/>
    </xf>
    <xf numFmtId="0" fontId="14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2" fontId="10" fillId="0" borderId="8" xfId="0" applyNumberFormat="1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0" xfId="0" applyFont="1" applyFill="1"/>
    <xf numFmtId="0" fontId="5" fillId="0" borderId="1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4" fontId="10" fillId="3" borderId="1" xfId="0" applyNumberFormat="1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center" wrapText="1"/>
    </xf>
    <xf numFmtId="0" fontId="15" fillId="0" borderId="0" xfId="0" applyFont="1" applyFill="1"/>
    <xf numFmtId="4" fontId="16" fillId="0" borderId="0" xfId="0" applyNumberFormat="1" applyFont="1" applyFill="1"/>
    <xf numFmtId="0" fontId="10" fillId="0" borderId="0" xfId="0" applyFont="1" applyFill="1"/>
    <xf numFmtId="0" fontId="17" fillId="0" borderId="0" xfId="0" applyFont="1" applyFill="1"/>
    <xf numFmtId="0" fontId="10" fillId="0" borderId="0" xfId="0" applyFont="1" applyFill="1" applyBorder="1"/>
    <xf numFmtId="0" fontId="12" fillId="0" borderId="0" xfId="0" applyFont="1" applyFill="1"/>
    <xf numFmtId="4" fontId="10" fillId="0" borderId="0" xfId="0" applyNumberFormat="1" applyFont="1" applyFill="1"/>
    <xf numFmtId="0" fontId="1" fillId="0" borderId="0" xfId="1"/>
    <xf numFmtId="2" fontId="2" fillId="5" borderId="12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12" xfId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2" fontId="2" fillId="3" borderId="12" xfId="1" applyNumberFormat="1" applyFont="1" applyFill="1" applyBorder="1" applyAlignment="1">
      <alignment horizontal="center" vertical="center"/>
    </xf>
    <xf numFmtId="4" fontId="2" fillId="3" borderId="12" xfId="1" applyNumberFormat="1" applyFont="1" applyFill="1" applyBorder="1" applyAlignment="1">
      <alignment horizontal="center"/>
    </xf>
    <xf numFmtId="2" fontId="2" fillId="0" borderId="12" xfId="1" applyNumberFormat="1" applyFont="1" applyFill="1" applyBorder="1" applyAlignment="1">
      <alignment horizontal="center" vertical="center"/>
    </xf>
    <xf numFmtId="0" fontId="1" fillId="3" borderId="0" xfId="1" applyFill="1"/>
    <xf numFmtId="0" fontId="19" fillId="0" borderId="0" xfId="1" applyFont="1"/>
    <xf numFmtId="0" fontId="1" fillId="0" borderId="0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opLeftCell="C25" zoomScaleNormal="100" workbookViewId="0">
      <selection activeCell="E54" sqref="E54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27.28515625" style="56" customWidth="1"/>
    <col min="4" max="4" width="13.28515625" style="56" customWidth="1"/>
    <col min="5" max="5" width="11.85546875" style="56" customWidth="1"/>
    <col min="6" max="6" width="13.28515625" style="56" customWidth="1"/>
    <col min="7" max="7" width="11.85546875" style="56" customWidth="1"/>
    <col min="8" max="8" width="13.42578125" style="56" customWidth="1"/>
    <col min="9" max="9" width="25.85546875" style="56" customWidth="1"/>
    <col min="10" max="10" width="10.140625" style="2" hidden="1" customWidth="1"/>
    <col min="11" max="11" width="9.5703125" style="2" hidden="1" customWidth="1"/>
    <col min="12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4" ht="12.75" customHeight="1">
      <c r="C17" s="7"/>
      <c r="D17" s="7"/>
      <c r="E17" s="8"/>
      <c r="F17" s="8"/>
      <c r="G17" s="8"/>
      <c r="H17" s="8"/>
      <c r="I17" s="8"/>
    </row>
    <row r="18" spans="3:14" ht="12.75" customHeight="1">
      <c r="C18" s="7"/>
      <c r="D18" s="7"/>
      <c r="E18" s="8"/>
      <c r="F18" s="8"/>
      <c r="G18" s="8"/>
      <c r="H18" s="8"/>
      <c r="I18" s="8"/>
    </row>
    <row r="19" spans="3:14" ht="14.25">
      <c r="C19" s="9" t="s">
        <v>1</v>
      </c>
      <c r="D19" s="9"/>
      <c r="E19" s="9"/>
      <c r="F19" s="9"/>
      <c r="G19" s="9"/>
      <c r="H19" s="9"/>
      <c r="I19" s="9"/>
    </row>
    <row r="20" spans="3:14">
      <c r="C20" s="10" t="s">
        <v>2</v>
      </c>
      <c r="D20" s="10"/>
      <c r="E20" s="10"/>
      <c r="F20" s="10"/>
      <c r="G20" s="10"/>
      <c r="H20" s="10"/>
      <c r="I20" s="10"/>
    </row>
    <row r="21" spans="3:14">
      <c r="C21" s="10" t="s">
        <v>3</v>
      </c>
      <c r="D21" s="10"/>
      <c r="E21" s="10"/>
      <c r="F21" s="10"/>
      <c r="G21" s="10"/>
      <c r="H21" s="10"/>
      <c r="I21" s="10"/>
    </row>
    <row r="22" spans="3:14" ht="6" customHeight="1" thickBot="1">
      <c r="C22" s="11"/>
      <c r="D22" s="11"/>
      <c r="E22" s="11"/>
      <c r="F22" s="11"/>
      <c r="G22" s="11"/>
      <c r="H22" s="11"/>
      <c r="I22" s="11"/>
    </row>
    <row r="23" spans="3:14" ht="53.25" customHeight="1" thickBot="1">
      <c r="C23" s="12" t="s">
        <v>4</v>
      </c>
      <c r="D23" s="13" t="s">
        <v>5</v>
      </c>
      <c r="E23" s="14" t="s">
        <v>6</v>
      </c>
      <c r="F23" s="14" t="s">
        <v>7</v>
      </c>
      <c r="G23" s="14" t="s">
        <v>8</v>
      </c>
      <c r="H23" s="14" t="s">
        <v>9</v>
      </c>
      <c r="I23" s="13" t="s">
        <v>10</v>
      </c>
    </row>
    <row r="24" spans="3:14" ht="13.5" customHeight="1" thickBot="1">
      <c r="C24" s="15" t="s">
        <v>11</v>
      </c>
      <c r="D24" s="16"/>
      <c r="E24" s="16"/>
      <c r="F24" s="16"/>
      <c r="G24" s="16"/>
      <c r="H24" s="16"/>
      <c r="I24" s="17"/>
    </row>
    <row r="25" spans="3:14" ht="13.5" customHeight="1" thickBot="1">
      <c r="C25" s="18" t="s">
        <v>12</v>
      </c>
      <c r="D25" s="19">
        <v>72754.459999999992</v>
      </c>
      <c r="E25" s="20"/>
      <c r="F25" s="20"/>
      <c r="G25" s="20"/>
      <c r="H25" s="20">
        <f>+D25+E25-F25</f>
        <v>72754.459999999992</v>
      </c>
      <c r="I25" s="21" t="s">
        <v>13</v>
      </c>
      <c r="K25" s="22">
        <f>21347.48+14890.07+5829.15+189716.09</f>
        <v>231782.79</v>
      </c>
    </row>
    <row r="26" spans="3:14" ht="13.5" customHeight="1" thickBot="1">
      <c r="C26" s="23" t="s">
        <v>14</v>
      </c>
      <c r="D26" s="19">
        <v>27540.099999999911</v>
      </c>
      <c r="E26" s="24"/>
      <c r="F26" s="24"/>
      <c r="G26" s="20"/>
      <c r="H26" s="20">
        <f>+D26+E26-F26</f>
        <v>27540.099999999911</v>
      </c>
      <c r="I26" s="25"/>
      <c r="K26" s="22">
        <f>1266.26+8386.46+4333.07+83394.76-442.15</f>
        <v>96938.4</v>
      </c>
    </row>
    <row r="27" spans="3:14" ht="13.5" customHeight="1" thickBot="1">
      <c r="C27" s="23" t="s">
        <v>15</v>
      </c>
      <c r="D27" s="19">
        <v>21168.720000000136</v>
      </c>
      <c r="E27" s="24"/>
      <c r="F27" s="24"/>
      <c r="G27" s="20"/>
      <c r="H27" s="20">
        <f>+D27+E27-F27</f>
        <v>21168.720000000136</v>
      </c>
      <c r="I27" s="25"/>
      <c r="K27" s="2">
        <f>10831.25+49479.16-187.9+979.01</f>
        <v>61101.520000000004</v>
      </c>
    </row>
    <row r="28" spans="3:14" ht="13.5" customHeight="1" thickBot="1">
      <c r="C28" s="23" t="s">
        <v>16</v>
      </c>
      <c r="D28" s="19">
        <v>11646.539999999948</v>
      </c>
      <c r="E28" s="24"/>
      <c r="F28" s="24"/>
      <c r="G28" s="20"/>
      <c r="H28" s="20">
        <f>+D28+E28-F28</f>
        <v>11646.539999999948</v>
      </c>
      <c r="I28" s="25"/>
      <c r="K28" s="2">
        <f>3778.17+17754.66-65.95+1219+12121.58-61.05+151.52</f>
        <v>34897.929999999993</v>
      </c>
    </row>
    <row r="29" spans="3:14" ht="13.5" hidden="1" customHeight="1" thickBot="1">
      <c r="C29" s="18" t="s">
        <v>17</v>
      </c>
      <c r="D29" s="26"/>
      <c r="E29" s="24"/>
      <c r="F29" s="24"/>
      <c r="G29" s="20"/>
      <c r="H29" s="20">
        <f>+D29+E29-F29</f>
        <v>0</v>
      </c>
      <c r="I29" s="27"/>
      <c r="K29" s="2">
        <f>522.22+2938.36+1073.01+59.49+74.02+7.61</f>
        <v>4674.71</v>
      </c>
      <c r="N29" s="28"/>
    </row>
    <row r="30" spans="3:14" ht="13.5" customHeight="1" thickBot="1">
      <c r="C30" s="23" t="s">
        <v>18</v>
      </c>
      <c r="D30" s="29">
        <f>SUM(D25:D29)</f>
        <v>133109.81999999998</v>
      </c>
      <c r="E30" s="30">
        <f>SUM(E25:E29)</f>
        <v>0</v>
      </c>
      <c r="F30" s="30">
        <f>SUM(F25:F29)</f>
        <v>0</v>
      </c>
      <c r="G30" s="30">
        <f>SUM(G25:G29)</f>
        <v>0</v>
      </c>
      <c r="H30" s="30">
        <f>SUM(H25:H29)</f>
        <v>133109.81999999998</v>
      </c>
      <c r="I30" s="23"/>
    </row>
    <row r="31" spans="3:14" ht="13.5" customHeight="1" thickBot="1">
      <c r="C31" s="31" t="s">
        <v>19</v>
      </c>
      <c r="D31" s="31"/>
      <c r="E31" s="31"/>
      <c r="F31" s="31"/>
      <c r="G31" s="31"/>
      <c r="H31" s="31"/>
      <c r="I31" s="31"/>
    </row>
    <row r="32" spans="3:14" ht="55.5" customHeight="1" thickBot="1">
      <c r="C32" s="32" t="s">
        <v>4</v>
      </c>
      <c r="D32" s="13" t="s">
        <v>5</v>
      </c>
      <c r="E32" s="14" t="s">
        <v>6</v>
      </c>
      <c r="F32" s="14" t="s">
        <v>7</v>
      </c>
      <c r="G32" s="14" t="s">
        <v>8</v>
      </c>
      <c r="H32" s="14" t="s">
        <v>9</v>
      </c>
      <c r="I32" s="33" t="s">
        <v>20</v>
      </c>
    </row>
    <row r="33" spans="3:11" ht="26.25" customHeight="1" thickBot="1">
      <c r="C33" s="34" t="s">
        <v>21</v>
      </c>
      <c r="D33" s="35">
        <v>168687.92999999982</v>
      </c>
      <c r="E33" s="36">
        <v>763655.62</v>
      </c>
      <c r="F33" s="36">
        <v>731153.61</v>
      </c>
      <c r="G33" s="36">
        <f>+E33</f>
        <v>763655.62</v>
      </c>
      <c r="H33" s="36">
        <f>+D33+E33-F33</f>
        <v>201189.93999999983</v>
      </c>
      <c r="I33" s="37" t="s">
        <v>22</v>
      </c>
      <c r="J33" s="28">
        <f>105485.4-1680.51+62.89-21.72+19.1-6.59-D33</f>
        <v>-64829.359999999811</v>
      </c>
      <c r="K33" s="28">
        <f>120425.74+1716.3+466.76-H33</f>
        <v>-78581.139999999825</v>
      </c>
    </row>
    <row r="34" spans="3:11" ht="14.25" customHeight="1" thickBot="1">
      <c r="C34" s="23" t="s">
        <v>23</v>
      </c>
      <c r="D34" s="19">
        <v>35448.94</v>
      </c>
      <c r="E34" s="20">
        <v>161428.92000000001</v>
      </c>
      <c r="F34" s="20">
        <v>154857.23000000001</v>
      </c>
      <c r="G34" s="36">
        <v>146549.24</v>
      </c>
      <c r="H34" s="36">
        <f t="shared" ref="H34:H43" si="0">+D34+E34-F34</f>
        <v>42020.630000000005</v>
      </c>
      <c r="I34" s="38"/>
      <c r="J34" s="28"/>
    </row>
    <row r="35" spans="3:11" ht="13.5" customHeight="1" thickBot="1">
      <c r="C35" s="32" t="s">
        <v>24</v>
      </c>
      <c r="D35" s="39">
        <v>1.9824142327706795E-11</v>
      </c>
      <c r="E35" s="20"/>
      <c r="F35" s="20"/>
      <c r="G35" s="36"/>
      <c r="H35" s="36">
        <f t="shared" si="0"/>
        <v>1.9824142327706795E-11</v>
      </c>
      <c r="I35" s="40"/>
    </row>
    <row r="36" spans="3:11" ht="12.75" hidden="1" customHeight="1" thickBot="1">
      <c r="C36" s="23" t="s">
        <v>25</v>
      </c>
      <c r="D36" s="19">
        <v>0</v>
      </c>
      <c r="E36" s="20"/>
      <c r="F36" s="20"/>
      <c r="G36" s="36"/>
      <c r="H36" s="36">
        <f t="shared" si="0"/>
        <v>0</v>
      </c>
      <c r="I36" s="40" t="s">
        <v>26</v>
      </c>
    </row>
    <row r="37" spans="3:11" ht="27" customHeight="1" thickBot="1">
      <c r="C37" s="18" t="s">
        <v>27</v>
      </c>
      <c r="D37" s="19">
        <v>10700.699999999997</v>
      </c>
      <c r="E37" s="20"/>
      <c r="F37" s="20"/>
      <c r="G37" s="36"/>
      <c r="H37" s="36">
        <f t="shared" si="0"/>
        <v>10700.699999999997</v>
      </c>
      <c r="I37" s="41" t="s">
        <v>28</v>
      </c>
      <c r="J37" s="2">
        <f>16848.52-378.01+6862.56</f>
        <v>23333.070000000003</v>
      </c>
      <c r="K37" s="2">
        <f>7247.04+5786.59+14340.51</f>
        <v>27374.14</v>
      </c>
    </row>
    <row r="38" spans="3:11" ht="30.75" customHeight="1" thickBot="1">
      <c r="C38" s="23" t="s">
        <v>29</v>
      </c>
      <c r="D38" s="19">
        <v>1958.8399999999983</v>
      </c>
      <c r="E38" s="24">
        <v>8982.2199999999993</v>
      </c>
      <c r="F38" s="24">
        <v>8599.6</v>
      </c>
      <c r="G38" s="36">
        <v>9315</v>
      </c>
      <c r="H38" s="36">
        <f t="shared" si="0"/>
        <v>2341.4599999999973</v>
      </c>
      <c r="I38" s="41" t="s">
        <v>30</v>
      </c>
    </row>
    <row r="39" spans="3:11" ht="13.5" customHeight="1" thickBot="1">
      <c r="C39" s="42" t="s">
        <v>31</v>
      </c>
      <c r="D39" s="19">
        <v>12291.849999999991</v>
      </c>
      <c r="E39" s="24">
        <v>14030.15</v>
      </c>
      <c r="F39" s="24">
        <v>17623.84</v>
      </c>
      <c r="G39" s="36"/>
      <c r="H39" s="36">
        <f t="shared" si="0"/>
        <v>8698.1599999999926</v>
      </c>
      <c r="I39" s="40"/>
    </row>
    <row r="40" spans="3:11" ht="13.5" customHeight="1" thickBot="1">
      <c r="C40" s="32" t="s">
        <v>32</v>
      </c>
      <c r="D40" s="19">
        <v>655.73999999998875</v>
      </c>
      <c r="E40" s="24"/>
      <c r="F40" s="24"/>
      <c r="G40" s="36"/>
      <c r="H40" s="36">
        <f t="shared" si="0"/>
        <v>655.73999999998875</v>
      </c>
      <c r="I40" s="40"/>
      <c r="J40" s="2">
        <f>3130.52-174.8+1550.19-86.56</f>
        <v>4419.3499999999995</v>
      </c>
      <c r="K40" s="2">
        <f>11700.82+5800.66</f>
        <v>17501.48</v>
      </c>
    </row>
    <row r="41" spans="3:11" ht="13.5" customHeight="1" thickBot="1">
      <c r="C41" s="42" t="s">
        <v>33</v>
      </c>
      <c r="D41" s="26">
        <v>2388.6800000000039</v>
      </c>
      <c r="E41" s="24">
        <f>3908.61+40.38</f>
        <v>3948.9900000000002</v>
      </c>
      <c r="F41" s="24">
        <f>4125.49+121.91</f>
        <v>4247.3999999999996</v>
      </c>
      <c r="G41" s="36">
        <f>+E41</f>
        <v>3948.9900000000002</v>
      </c>
      <c r="H41" s="36">
        <f t="shared" si="0"/>
        <v>2090.2700000000041</v>
      </c>
      <c r="I41" s="40" t="s">
        <v>34</v>
      </c>
    </row>
    <row r="42" spans="3:11" ht="13.5" customHeight="1" thickBot="1">
      <c r="C42" s="42" t="s">
        <v>35</v>
      </c>
      <c r="D42" s="26">
        <v>9542.1699999999983</v>
      </c>
      <c r="E42" s="24">
        <f>9783.26+29624.01+12349.07</f>
        <v>51756.34</v>
      </c>
      <c r="F42" s="24">
        <f>24849.28+10376.49+7609.83</f>
        <v>42835.6</v>
      </c>
      <c r="G42" s="36">
        <f>+E42</f>
        <v>51756.34</v>
      </c>
      <c r="H42" s="36">
        <f t="shared" si="0"/>
        <v>18462.909999999996</v>
      </c>
      <c r="I42" s="40"/>
    </row>
    <row r="43" spans="3:11" ht="13.5" customHeight="1" thickBot="1">
      <c r="C43" s="18" t="s">
        <v>36</v>
      </c>
      <c r="D43" s="43">
        <v>12475.529999999999</v>
      </c>
      <c r="E43" s="24">
        <v>43100.42</v>
      </c>
      <c r="F43" s="24">
        <v>44320.52</v>
      </c>
      <c r="G43" s="36">
        <v>43773.84</v>
      </c>
      <c r="H43" s="36">
        <f t="shared" si="0"/>
        <v>11255.43</v>
      </c>
      <c r="I43" s="41" t="s">
        <v>37</v>
      </c>
    </row>
    <row r="44" spans="3:11" s="45" customFormat="1" ht="13.5" customHeight="1" thickBot="1">
      <c r="C44" s="23" t="s">
        <v>18</v>
      </c>
      <c r="D44" s="29">
        <f>SUM(D33:D43)</f>
        <v>254150.3799999998</v>
      </c>
      <c r="E44" s="30">
        <f>SUM(E33:E43)</f>
        <v>1046902.66</v>
      </c>
      <c r="F44" s="30">
        <f>SUM(F33:F43)</f>
        <v>1003637.7999999999</v>
      </c>
      <c r="G44" s="30">
        <f>SUM(G33:G43)</f>
        <v>1018999.0299999999</v>
      </c>
      <c r="H44" s="30">
        <f>SUM(H33:H43)</f>
        <v>297415.23999999982</v>
      </c>
      <c r="I44" s="44"/>
    </row>
    <row r="45" spans="3:11" ht="13.5" customHeight="1" thickBot="1">
      <c r="C45" s="46" t="s">
        <v>38</v>
      </c>
      <c r="D45" s="46"/>
      <c r="E45" s="46"/>
      <c r="F45" s="46"/>
      <c r="G45" s="46"/>
      <c r="H45" s="46"/>
      <c r="I45" s="46"/>
    </row>
    <row r="46" spans="3:11" ht="51.75" customHeight="1" thickBot="1">
      <c r="C46" s="47" t="s">
        <v>39</v>
      </c>
      <c r="D46" s="48" t="s">
        <v>40</v>
      </c>
      <c r="E46" s="48"/>
      <c r="F46" s="48"/>
      <c r="G46" s="48"/>
      <c r="H46" s="48"/>
      <c r="I46" s="49" t="s">
        <v>41</v>
      </c>
    </row>
    <row r="47" spans="3:11" ht="30.75" customHeight="1" thickBot="1">
      <c r="C47" s="47" t="s">
        <v>42</v>
      </c>
      <c r="D47" s="50" t="s">
        <v>43</v>
      </c>
      <c r="E47" s="51"/>
      <c r="F47" s="51"/>
      <c r="G47" s="51"/>
      <c r="H47" s="52"/>
      <c r="I47" s="53" t="s">
        <v>42</v>
      </c>
    </row>
    <row r="48" spans="3:11" ht="18" customHeight="1">
      <c r="C48" s="54" t="s">
        <v>44</v>
      </c>
      <c r="D48" s="54"/>
      <c r="E48" s="54"/>
      <c r="F48" s="54"/>
      <c r="G48" s="54"/>
      <c r="H48" s="55">
        <f>+H30+H44</f>
        <v>430525.05999999982</v>
      </c>
    </row>
    <row r="49" spans="3:8" ht="12" customHeight="1">
      <c r="C49" s="57" t="s">
        <v>45</v>
      </c>
      <c r="D49" s="57"/>
      <c r="F49" s="58"/>
      <c r="G49" s="58"/>
      <c r="H49" s="58"/>
    </row>
    <row r="50" spans="3:8" ht="12.75" hidden="1" customHeight="1">
      <c r="C50" s="59" t="s">
        <v>46</v>
      </c>
    </row>
    <row r="51" spans="3:8">
      <c r="C51" s="2"/>
      <c r="D51" s="2"/>
      <c r="E51" s="2"/>
      <c r="F51" s="2"/>
      <c r="G51" s="2"/>
      <c r="H51" s="2"/>
    </row>
    <row r="52" spans="3:8" hidden="1">
      <c r="D52" s="60">
        <f>+D33+D34+D35+D38</f>
        <v>206095.70999999985</v>
      </c>
      <c r="E52" s="60">
        <f>+E33+E34+E35+E38</f>
        <v>934066.76</v>
      </c>
      <c r="F52" s="60">
        <f>+F33+F34+F35+F38</f>
        <v>894610.44</v>
      </c>
      <c r="G52" s="60">
        <f>+G33+G34+G35+G38</f>
        <v>919519.86</v>
      </c>
      <c r="H52" s="60">
        <f>+H33+H34+H35+H38</f>
        <v>245552.02999999985</v>
      </c>
    </row>
    <row r="53" spans="3:8" hidden="1">
      <c r="D53" s="60"/>
      <c r="H53" s="60">
        <f>36921.4+9007.1+1837.74+2873.26+1570.33+33225.44+204.19+158503.81+17941.89+3691.95+1167.61</f>
        <v>266944.72000000003</v>
      </c>
    </row>
    <row r="54" spans="3:8">
      <c r="C54" s="56" t="s">
        <v>47</v>
      </c>
      <c r="E54" s="60">
        <f>+E44+E30+34515+11180.76</f>
        <v>1092598.4200000002</v>
      </c>
      <c r="F54" s="60"/>
      <c r="G54" s="60">
        <f>+G44+G30</f>
        <v>1018999.0299999999</v>
      </c>
    </row>
    <row r="56" spans="3:8" hidden="1">
      <c r="D56" s="56">
        <v>441.74</v>
      </c>
    </row>
    <row r="57" spans="3:8" hidden="1">
      <c r="D57" s="56">
        <v>474453.27</v>
      </c>
    </row>
    <row r="58" spans="3:8" hidden="1">
      <c r="D58" s="60">
        <f>+D57-D30-D44</f>
        <v>87193.070000000269</v>
      </c>
    </row>
  </sheetData>
  <mergeCells count="11">
    <mergeCell ref="C31:I31"/>
    <mergeCell ref="I33:I34"/>
    <mergeCell ref="C45:I45"/>
    <mergeCell ref="D46:H46"/>
    <mergeCell ref="D47:H47"/>
    <mergeCell ref="C19:I19"/>
    <mergeCell ref="C20:I20"/>
    <mergeCell ref="C21:I21"/>
    <mergeCell ref="C22:I22"/>
    <mergeCell ref="C24:I24"/>
    <mergeCell ref="I25:I29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9:I31"/>
  <sheetViews>
    <sheetView tabSelected="1" topLeftCell="A7" zoomScaleNormal="100" zoomScaleSheetLayoutView="120" workbookViewId="0">
      <selection activeCell="F39" sqref="F39"/>
    </sheetView>
  </sheetViews>
  <sheetFormatPr defaultRowHeight="15"/>
  <cols>
    <col min="1" max="1" width="4.5703125" style="61" customWidth="1"/>
    <col min="2" max="2" width="12.42578125" style="61" customWidth="1"/>
    <col min="3" max="3" width="13.42578125" style="61" hidden="1" customWidth="1"/>
    <col min="4" max="4" width="12.140625" style="61" customWidth="1"/>
    <col min="5" max="5" width="13.5703125" style="61" customWidth="1"/>
    <col min="6" max="6" width="13.42578125" style="61" customWidth="1"/>
    <col min="7" max="7" width="14.42578125" style="61" customWidth="1"/>
    <col min="8" max="9" width="15.140625" style="61" customWidth="1"/>
    <col min="10" max="16384" width="9.140625" style="61"/>
  </cols>
  <sheetData>
    <row r="9" spans="1:9">
      <c r="I9" s="62">
        <v>347.91133000000002</v>
      </c>
    </row>
    <row r="13" spans="1:9">
      <c r="A13" s="63" t="s">
        <v>48</v>
      </c>
      <c r="B13" s="63"/>
      <c r="C13" s="63"/>
      <c r="D13" s="63"/>
      <c r="E13" s="63"/>
      <c r="F13" s="63"/>
      <c r="G13" s="63"/>
      <c r="H13" s="63"/>
      <c r="I13" s="63"/>
    </row>
    <row r="14" spans="1:9">
      <c r="A14" s="63" t="s">
        <v>49</v>
      </c>
      <c r="B14" s="63"/>
      <c r="C14" s="63"/>
      <c r="D14" s="63"/>
      <c r="E14" s="63"/>
      <c r="F14" s="63"/>
      <c r="G14" s="63"/>
      <c r="H14" s="63"/>
      <c r="I14" s="63"/>
    </row>
    <row r="15" spans="1:9">
      <c r="A15" s="63" t="s">
        <v>50</v>
      </c>
      <c r="B15" s="63"/>
      <c r="C15" s="63"/>
      <c r="D15" s="63"/>
      <c r="E15" s="63"/>
      <c r="F15" s="63"/>
      <c r="G15" s="63"/>
      <c r="H15" s="63"/>
      <c r="I15" s="63"/>
    </row>
    <row r="16" spans="1:9" ht="60">
      <c r="A16" s="64" t="s">
        <v>51</v>
      </c>
      <c r="B16" s="64" t="s">
        <v>52</v>
      </c>
      <c r="C16" s="64" t="s">
        <v>53</v>
      </c>
      <c r="D16" s="64" t="s">
        <v>54</v>
      </c>
      <c r="E16" s="64" t="s">
        <v>55</v>
      </c>
      <c r="F16" s="65" t="s">
        <v>56</v>
      </c>
      <c r="G16" s="65" t="s">
        <v>57</v>
      </c>
      <c r="H16" s="64" t="s">
        <v>58</v>
      </c>
      <c r="I16" s="64" t="s">
        <v>59</v>
      </c>
    </row>
    <row r="17" spans="1:9">
      <c r="A17" s="66" t="s">
        <v>60</v>
      </c>
      <c r="B17" s="67">
        <v>191.20048999999997</v>
      </c>
      <c r="C17" s="67"/>
      <c r="D17" s="67">
        <v>161.42892000000001</v>
      </c>
      <c r="E17" s="67">
        <v>154.85722999999999</v>
      </c>
      <c r="F17" s="67">
        <v>45.69576</v>
      </c>
      <c r="G17" s="68">
        <v>146.54924</v>
      </c>
      <c r="H17" s="67">
        <v>42.020629999999997</v>
      </c>
      <c r="I17" s="69">
        <f>B17+D17+F17-G17</f>
        <v>251.77593000000002</v>
      </c>
    </row>
    <row r="18" spans="1:9">
      <c r="B18" s="70"/>
      <c r="C18" s="70"/>
      <c r="D18" s="70"/>
      <c r="E18" s="70"/>
      <c r="F18" s="70"/>
      <c r="G18" s="70"/>
      <c r="H18" s="70"/>
    </row>
    <row r="19" spans="1:9">
      <c r="A19" s="61" t="s">
        <v>61</v>
      </c>
    </row>
    <row r="20" spans="1:9">
      <c r="A20" s="71" t="s">
        <v>62</v>
      </c>
      <c r="B20" s="71"/>
      <c r="C20" s="71"/>
      <c r="D20" s="71"/>
      <c r="E20" s="71"/>
      <c r="F20" s="71"/>
    </row>
    <row r="21" spans="1:9">
      <c r="A21" s="71" t="s">
        <v>63</v>
      </c>
      <c r="B21" s="71"/>
      <c r="C21" s="71"/>
      <c r="D21" s="71"/>
      <c r="E21" s="71"/>
      <c r="F21" s="71"/>
    </row>
    <row r="22" spans="1:9">
      <c r="A22" s="71" t="s">
        <v>64</v>
      </c>
      <c r="B22" s="71"/>
      <c r="C22" s="71"/>
      <c r="D22" s="71"/>
      <c r="E22" s="71"/>
      <c r="F22" s="71"/>
    </row>
    <row r="23" spans="1:9">
      <c r="A23" s="71" t="s">
        <v>65</v>
      </c>
      <c r="B23" s="71"/>
      <c r="C23" s="71"/>
      <c r="D23" s="71"/>
      <c r="E23" s="71"/>
      <c r="F23" s="71"/>
    </row>
    <row r="24" spans="1:9">
      <c r="A24" s="71" t="s">
        <v>66</v>
      </c>
      <c r="B24" s="71"/>
      <c r="C24" s="71"/>
      <c r="D24" s="71"/>
      <c r="E24" s="71"/>
      <c r="F24" s="71"/>
    </row>
    <row r="25" spans="1:9">
      <c r="A25" s="71" t="s">
        <v>67</v>
      </c>
    </row>
    <row r="26" spans="1:9">
      <c r="A26" s="61" t="s">
        <v>68</v>
      </c>
    </row>
    <row r="27" spans="1:9">
      <c r="A27" s="61" t="s">
        <v>69</v>
      </c>
    </row>
    <row r="28" spans="1:9">
      <c r="A28" s="61" t="s">
        <v>70</v>
      </c>
      <c r="I28" s="72"/>
    </row>
    <row r="29" spans="1:9">
      <c r="A29" s="61" t="s">
        <v>71</v>
      </c>
      <c r="I29" s="72"/>
    </row>
    <row r="30" spans="1:9">
      <c r="A30" s="61" t="s">
        <v>72</v>
      </c>
      <c r="I30" s="72"/>
    </row>
    <row r="31" spans="1:9">
      <c r="A31" s="61" t="s">
        <v>73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Молодцова7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2024-03-05T12:14:27Z</dcterms:created>
  <dcterms:modified xsi:type="dcterms:W3CDTF">2024-03-05T12:15:00Z</dcterms:modified>
</cp:coreProperties>
</file>