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Молодцова 9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55" i="2"/>
  <c r="F54"/>
  <c r="E54"/>
  <c r="D54"/>
  <c r="D45"/>
  <c r="D61" s="1"/>
  <c r="J44"/>
  <c r="H44"/>
  <c r="G43"/>
  <c r="F43"/>
  <c r="H43" s="1"/>
  <c r="F42"/>
  <c r="F45" s="1"/>
  <c r="E42"/>
  <c r="E45" s="1"/>
  <c r="E57" s="1"/>
  <c r="K41"/>
  <c r="J41"/>
  <c r="H41"/>
  <c r="J40"/>
  <c r="H40"/>
  <c r="J39"/>
  <c r="H39"/>
  <c r="K38"/>
  <c r="J38"/>
  <c r="H38"/>
  <c r="J37"/>
  <c r="H37"/>
  <c r="G37"/>
  <c r="H36"/>
  <c r="J35"/>
  <c r="H35"/>
  <c r="J34"/>
  <c r="H34"/>
  <c r="H54" s="1"/>
  <c r="G34"/>
  <c r="G54" s="1"/>
  <c r="G31"/>
  <c r="E31"/>
  <c r="D31"/>
  <c r="K30"/>
  <c r="H30"/>
  <c r="K29"/>
  <c r="E29"/>
  <c r="H29" s="1"/>
  <c r="K28"/>
  <c r="H28"/>
  <c r="K27"/>
  <c r="F27"/>
  <c r="H27" s="1"/>
  <c r="K26"/>
  <c r="H26"/>
  <c r="H31" s="1"/>
  <c r="I17" i="1"/>
  <c r="K34" i="2" l="1"/>
  <c r="H42"/>
  <c r="H45" s="1"/>
  <c r="F31"/>
  <c r="G42"/>
  <c r="G45" s="1"/>
  <c r="G57" s="1"/>
  <c r="H56" l="1"/>
  <c r="H50"/>
</calcChain>
</file>

<file path=xl/sharedStrings.xml><?xml version="1.0" encoding="utf-8"?>
<sst xmlns="http://schemas.openxmlformats.org/spreadsheetml/2006/main" count="91" uniqueCount="83">
  <si>
    <t>ОТЧЕТ</t>
  </si>
  <si>
    <t>по выполнению плана текущего ремонта жилого дома</t>
  </si>
  <si>
    <t>№ 9 по ул. Молодцова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</si>
  <si>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</si>
  <si>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</si>
  <si>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</si>
  <si>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</si>
  <si>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</si>
  <si>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</si>
  <si>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</si>
  <si>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</si>
  <si>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</si>
  <si>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</si>
  <si>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rPr>
        <sz val="11"/>
        <color theme="1"/>
        <rFont val="Calibri"/>
        <family val="2"/>
        <charset val="204"/>
        <scheme val="minor"/>
      </rP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1412.29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</si>
  <si>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</si>
  <si>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- 1.44т.р.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</si>
  <si>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</si>
  <si>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- 0.21  т.р.</t>
  </si>
  <si>
    <t>Ремонт тепловых сетей,тепловых пунктов и систем теплопотребления - 10.77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</si>
  <si>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</si>
  <si>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- 1.75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</si>
  <si>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</si>
  <si>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</si>
  <si>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 2.71 т.р.</t>
  </si>
  <si>
    <t>Аварийные работы - 5.69т.р.</t>
  </si>
  <si>
    <t>Расходные материалы - 0.24 т.р.</t>
  </si>
  <si>
    <t>Материалы для ремонта лифтового оборудования -61.41 т.р.</t>
  </si>
  <si>
    <t>герметизация швов - 221.90 т.р.</t>
  </si>
  <si>
    <t>ремонтные работы на лифтах - 12.50т.р.</t>
  </si>
  <si>
    <t>ремонт канализационного лежака и выпуска до колодца п.2- 365.68 т.р.</t>
  </si>
  <si>
    <t>ремонт канализационного лежака и выпуска до колодца п.3 - 371.28 т.р.</t>
  </si>
  <si>
    <t>косметический ремонт подъезда п.4 - 356.71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</si>
  <si>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</si>
  <si>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</si>
  <si>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</si>
  <si>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Молодцова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</si>
  <si>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</si>
  <si>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</si>
  <si>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</si>
  <si>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</si>
  <si>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</si>
  <si>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</si>
  <si>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</si>
  <si>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</si>
  <si>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</si>
  <si>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</si>
  <si>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</si>
  <si>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</si>
  <si>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</si>
  <si>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</si>
  <si>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</si>
  <si>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</si>
  <si>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</si>
  <si>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</si>
  <si>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Н/2008-19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</si>
  <si>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</si>
  <si>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</si>
  <si>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</si>
  <si>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</si>
  <si>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</si>
  <si>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</si>
  <si>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</si>
  <si>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</si>
  <si>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</si>
  <si>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</si>
  <si>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</si>
  <si>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</si>
  <si>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</si>
  <si>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</si>
  <si>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</si>
  <si>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</si>
  <si>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</si>
  <si>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</si>
  <si>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</si>
  <si>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ИП Примерова Е.Б.</t>
  </si>
  <si>
    <t xml:space="preserve">Поступило от  Примерова Е.Б.. за управление и содержание общедомового имущества  21203,22 руб. </t>
  </si>
  <si>
    <t>МАУ "Сертоловское КСЦ "Спектр"</t>
  </si>
  <si>
    <t xml:space="preserve">Поступило от МАУ " Сертоловское КСЦ "Спектр" за управление и содержание общедомового имущества 9796,68 руб. </t>
  </si>
  <si>
    <t>МАУ " Сертоловское КСЦ "Спектр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</si>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</sst>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/>
    <xf numFmtId="0" fontId="0" fillId="0" borderId="0" xfId="0" applyBorder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0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0" fontId="12" fillId="0" borderId="10" xfId="2" applyFont="1" applyFill="1" applyBorder="1" applyAlignment="1">
      <alignment horizontal="center" vertical="center" wrapText="1"/>
    </xf>
    <xf numFmtId="2" fontId="5" fillId="0" borderId="0" xfId="2" applyNumberFormat="1" applyFill="1"/>
    <xf numFmtId="4" fontId="12" fillId="0" borderId="9" xfId="2" applyNumberFormat="1" applyFont="1" applyFill="1" applyBorder="1" applyAlignment="1">
      <alignment vertical="top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4" fontId="7" fillId="3" borderId="9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7" fillId="0" borderId="3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0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0" fontId="14" fillId="0" borderId="10" xfId="2" applyFont="1" applyFill="1" applyBorder="1" applyAlignment="1">
      <alignment horizontal="center" vertical="center" wrapText="1"/>
    </xf>
    <xf numFmtId="4" fontId="5" fillId="0" borderId="0" xfId="2" applyNumberFormat="1" applyFill="1"/>
    <xf numFmtId="0" fontId="15" fillId="0" borderId="8" xfId="2" applyFont="1" applyFill="1" applyBorder="1" applyAlignment="1">
      <alignment horizontal="center" vertical="center" wrapText="1"/>
    </xf>
    <xf numFmtId="4" fontId="14" fillId="0" borderId="9" xfId="2" applyNumberFormat="1" applyFont="1" applyFill="1" applyBorder="1" applyAlignment="1">
      <alignment horizontal="right" vertical="top" wrapText="1"/>
    </xf>
    <xf numFmtId="0" fontId="16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right" vertical="top" wrapText="1"/>
    </xf>
    <xf numFmtId="0" fontId="7" fillId="0" borderId="9" xfId="2" applyFont="1" applyFill="1" applyBorder="1" applyAlignment="1">
      <alignment horizontal="center" vertical="top" wrapText="1"/>
    </xf>
    <xf numFmtId="0" fontId="5" fillId="0" borderId="0" xfId="2" applyFont="1" applyFill="1"/>
    <xf numFmtId="0" fontId="7" fillId="0" borderId="1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center" vertical="top" wrapText="1"/>
    </xf>
    <xf numFmtId="0" fontId="5" fillId="0" borderId="3" xfId="2" applyFill="1" applyBorder="1" applyAlignment="1">
      <alignment horizontal="center" vertical="top" wrapText="1"/>
    </xf>
    <xf numFmtId="0" fontId="5" fillId="0" borderId="4" xfId="2" applyFill="1" applyBorder="1" applyAlignment="1">
      <alignment horizontal="center" vertical="top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wrapText="1"/>
    </xf>
    <xf numFmtId="0" fontId="17" fillId="0" borderId="0" xfId="2" applyFont="1" applyFill="1"/>
    <xf numFmtId="4" fontId="18" fillId="0" borderId="0" xfId="2" applyNumberFormat="1" applyFont="1" applyFill="1"/>
    <xf numFmtId="0" fontId="12" fillId="0" borderId="0" xfId="2" applyFont="1" applyFill="1"/>
    <xf numFmtId="0" fontId="19" fillId="0" borderId="0" xfId="2" applyFont="1" applyFill="1"/>
    <xf numFmtId="0" fontId="14" fillId="0" borderId="0" xfId="2" applyFont="1" applyFill="1"/>
    <xf numFmtId="4" fontId="12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C28" zoomScaleNormal="100" zoomScaleSheetLayoutView="100" workbookViewId="0">
      <selection activeCell="E57" sqref="E57"/>
    </sheetView>
  </sheetViews>
  <sheetFormatPr defaultRowHeight="12.75"/>
  <cols>
    <col min="1" max="1" width="3.42578125" style="13" hidden="1" customWidth="1"/>
    <col min="2" max="2" width="9.140625" style="13" hidden="1" customWidth="1"/>
    <col min="3" max="3" width="29.140625" style="65" customWidth="1"/>
    <col min="4" max="4" width="13.140625" style="65" customWidth="1"/>
    <col min="5" max="5" width="11.85546875" style="65" customWidth="1"/>
    <col min="6" max="6" width="13.28515625" style="65" customWidth="1"/>
    <col min="7" max="7" width="11.85546875" style="65" customWidth="1"/>
    <col min="8" max="8" width="13.28515625" style="65" customWidth="1"/>
    <col min="9" max="9" width="24.28515625" style="65" customWidth="1"/>
    <col min="10" max="10" width="10.140625" style="13" hidden="1" customWidth="1"/>
    <col min="11" max="11" width="9.5703125" style="13" hidden="1" customWidth="1"/>
    <col min="12" max="16384" width="9.140625" style="13"/>
  </cols>
  <sheetData>
    <row r="1" spans="3:9" ht="12.75" hidden="1" customHeight="1">
      <c r="C1" s="12"/>
      <c r="D1" s="12"/>
      <c r="E1" s="12"/>
      <c r="F1" s="12"/>
      <c r="G1" s="12"/>
      <c r="H1" s="12"/>
      <c r="I1" s="12"/>
    </row>
    <row r="2" spans="3:9" ht="13.5" hidden="1" customHeight="1" thickBot="1">
      <c r="C2" s="12"/>
      <c r="D2" s="12"/>
      <c r="E2" s="12" t="s">
        <v>32</v>
      </c>
      <c r="F2" s="12"/>
      <c r="G2" s="12"/>
      <c r="H2" s="12"/>
      <c r="I2" s="12"/>
    </row>
    <row r="3" spans="3:9" ht="13.5" hidden="1" customHeight="1" thickBot="1">
      <c r="C3" s="14"/>
      <c r="D3" s="15"/>
      <c r="E3" s="16"/>
      <c r="F3" s="16"/>
      <c r="G3" s="16"/>
      <c r="H3" s="16"/>
      <c r="I3" s="17"/>
    </row>
    <row r="4" spans="3:9" ht="12.75" hidden="1" customHeight="1">
      <c r="C4" s="18"/>
      <c r="D4" s="18"/>
      <c r="E4" s="19"/>
      <c r="F4" s="19"/>
      <c r="G4" s="19"/>
      <c r="H4" s="19"/>
      <c r="I4" s="19"/>
    </row>
    <row r="5" spans="3:9" ht="12.75" customHeight="1">
      <c r="C5" s="18"/>
      <c r="D5" s="18"/>
      <c r="E5" s="19"/>
      <c r="F5" s="19"/>
      <c r="G5" s="19"/>
      <c r="H5" s="19"/>
      <c r="I5" s="19"/>
    </row>
    <row r="6" spans="3:9" ht="12.75" customHeight="1">
      <c r="C6" s="18"/>
      <c r="D6" s="18"/>
      <c r="E6" s="19"/>
      <c r="F6" s="19"/>
      <c r="G6" s="19"/>
      <c r="H6" s="19"/>
      <c r="I6" s="19"/>
    </row>
    <row r="7" spans="3:9" ht="12.75" customHeight="1">
      <c r="C7" s="18"/>
      <c r="D7" s="18"/>
      <c r="E7" s="19"/>
      <c r="F7" s="19"/>
      <c r="G7" s="19"/>
      <c r="H7" s="19"/>
      <c r="I7" s="19"/>
    </row>
    <row r="8" spans="3:9" ht="12.75" customHeight="1">
      <c r="C8" s="18"/>
      <c r="D8" s="18"/>
      <c r="E8" s="19"/>
      <c r="F8" s="19"/>
      <c r="G8" s="19"/>
      <c r="H8" s="19"/>
      <c r="I8" s="19"/>
    </row>
    <row r="9" spans="3:9" ht="12.75" customHeight="1">
      <c r="C9" s="18"/>
      <c r="D9" s="18"/>
      <c r="E9" s="19"/>
      <c r="F9" s="19"/>
      <c r="G9" s="19"/>
      <c r="H9" s="19"/>
      <c r="I9" s="19"/>
    </row>
    <row r="10" spans="3:9" ht="12.75" customHeight="1">
      <c r="C10" s="18"/>
      <c r="D10" s="18"/>
      <c r="E10" s="19"/>
      <c r="F10" s="19"/>
      <c r="G10" s="19"/>
      <c r="H10" s="19"/>
      <c r="I10" s="19"/>
    </row>
    <row r="11" spans="3:9" ht="12.75" customHeight="1">
      <c r="C11" s="18"/>
      <c r="D11" s="18"/>
      <c r="E11" s="19"/>
      <c r="F11" s="19"/>
      <c r="G11" s="19"/>
      <c r="H11" s="19"/>
      <c r="I11" s="19"/>
    </row>
    <row r="12" spans="3:9" ht="12.75" customHeight="1">
      <c r="C12" s="18"/>
      <c r="D12" s="18"/>
      <c r="E12" s="19"/>
      <c r="F12" s="19"/>
      <c r="G12" s="19"/>
      <c r="H12" s="19"/>
      <c r="I12" s="19"/>
    </row>
    <row r="13" spans="3:9" ht="12.75" customHeight="1">
      <c r="C13" s="18"/>
      <c r="D13" s="18"/>
      <c r="E13" s="19"/>
      <c r="F13" s="19"/>
      <c r="G13" s="19"/>
      <c r="H13" s="19"/>
      <c r="I13" s="19"/>
    </row>
    <row r="14" spans="3:9" ht="12.75" customHeight="1">
      <c r="C14" s="18"/>
      <c r="D14" s="18"/>
      <c r="E14" s="19"/>
      <c r="F14" s="19"/>
      <c r="G14" s="19"/>
      <c r="H14" s="19"/>
      <c r="I14" s="19"/>
    </row>
    <row r="15" spans="3:9" ht="12.75" customHeight="1">
      <c r="C15" s="18"/>
      <c r="D15" s="18"/>
      <c r="E15" s="19"/>
      <c r="F15" s="19"/>
      <c r="G15" s="19"/>
      <c r="H15" s="19"/>
      <c r="I15" s="19"/>
    </row>
    <row r="16" spans="3:9" ht="12.75" customHeight="1">
      <c r="C16" s="18"/>
      <c r="D16" s="18"/>
      <c r="E16" s="19"/>
      <c r="F16" s="19"/>
      <c r="G16" s="19"/>
      <c r="H16" s="19"/>
      <c r="I16" s="19"/>
    </row>
    <row r="17" spans="3:11" ht="12.75" customHeight="1">
      <c r="C17" s="18"/>
      <c r="D17" s="18"/>
      <c r="E17" s="19"/>
      <c r="F17" s="19"/>
      <c r="G17" s="19"/>
      <c r="H17" s="19"/>
      <c r="I17" s="19"/>
    </row>
    <row r="18" spans="3:11" ht="12.75" customHeight="1">
      <c r="C18" s="18"/>
      <c r="D18" s="18"/>
      <c r="E18" s="19"/>
      <c r="F18" s="19"/>
      <c r="G18" s="19"/>
      <c r="H18" s="19"/>
      <c r="I18" s="19"/>
    </row>
    <row r="19" spans="3:11" ht="12.75" customHeight="1">
      <c r="C19" s="18"/>
      <c r="D19" s="18"/>
      <c r="E19" s="19"/>
      <c r="F19" s="19"/>
      <c r="G19" s="19"/>
      <c r="H19" s="19"/>
      <c r="I19" s="19"/>
    </row>
    <row r="20" spans="3:11" ht="14.25">
      <c r="C20" s="20" t="s">
        <v>33</v>
      </c>
      <c r="D20" s="20"/>
      <c r="E20" s="20"/>
      <c r="F20" s="20"/>
      <c r="G20" s="20"/>
      <c r="H20" s="20"/>
      <c r="I20" s="20"/>
    </row>
    <row r="21" spans="3:11">
      <c r="C21" s="21" t="s">
        <v>34</v>
      </c>
      <c r="D21" s="21"/>
      <c r="E21" s="21"/>
      <c r="F21" s="21"/>
      <c r="G21" s="21"/>
      <c r="H21" s="21"/>
      <c r="I21" s="21"/>
    </row>
    <row r="22" spans="3:11">
      <c r="C22" s="21" t="s">
        <v>35</v>
      </c>
      <c r="D22" s="21"/>
      <c r="E22" s="21"/>
      <c r="F22" s="21"/>
      <c r="G22" s="21"/>
      <c r="H22" s="21"/>
      <c r="I22" s="21"/>
    </row>
    <row r="23" spans="3:11" ht="6" customHeight="1" thickBot="1">
      <c r="C23" s="22"/>
      <c r="D23" s="22"/>
      <c r="E23" s="22"/>
      <c r="F23" s="22"/>
      <c r="G23" s="22"/>
      <c r="H23" s="22"/>
      <c r="I23" s="22"/>
    </row>
    <row r="24" spans="3:11" ht="48.75" customHeight="1" thickBot="1">
      <c r="C24" s="23" t="s">
        <v>36</v>
      </c>
      <c r="D24" s="24" t="s">
        <v>37</v>
      </c>
      <c r="E24" s="25" t="s">
        <v>38</v>
      </c>
      <c r="F24" s="25" t="s">
        <v>39</v>
      </c>
      <c r="G24" s="25" t="s">
        <v>40</v>
      </c>
      <c r="H24" s="25" t="s">
        <v>41</v>
      </c>
      <c r="I24" s="24" t="s">
        <v>42</v>
      </c>
    </row>
    <row r="25" spans="3:11" ht="13.5" customHeight="1" thickBot="1">
      <c r="C25" s="26" t="s">
        <v>43</v>
      </c>
      <c r="D25" s="27"/>
      <c r="E25" s="27"/>
      <c r="F25" s="27"/>
      <c r="G25" s="27"/>
      <c r="H25" s="27"/>
      <c r="I25" s="28"/>
    </row>
    <row r="26" spans="3:11" ht="13.5" customHeight="1" thickBot="1">
      <c r="C26" s="29" t="s">
        <v>44</v>
      </c>
      <c r="D26" s="30">
        <v>20539.090000000004</v>
      </c>
      <c r="E26" s="31">
        <v>-13953.65</v>
      </c>
      <c r="F26" s="31">
        <v>3222.75</v>
      </c>
      <c r="G26" s="31"/>
      <c r="H26" s="31">
        <f>+D26+E26-F26</f>
        <v>3362.6900000000041</v>
      </c>
      <c r="I26" s="32" t="s">
        <v>45</v>
      </c>
      <c r="K26" s="33">
        <f>465294.17-563.82+7720.98+19097.77+40170.11</f>
        <v>531719.21</v>
      </c>
    </row>
    <row r="27" spans="3:11" ht="13.5" customHeight="1" thickBot="1">
      <c r="C27" s="29" t="s">
        <v>46</v>
      </c>
      <c r="D27" s="30">
        <v>6801.3000000000029</v>
      </c>
      <c r="E27" s="34">
        <v>-4990.63</v>
      </c>
      <c r="F27" s="34">
        <f>260.9+801.78</f>
        <v>1062.6799999999998</v>
      </c>
      <c r="G27" s="31"/>
      <c r="H27" s="31">
        <f>+D27+E27-F27</f>
        <v>747.99000000000296</v>
      </c>
      <c r="I27" s="35"/>
      <c r="K27" s="33">
        <f>270843.01-24152.74+20104.73+24197.79+767.62</f>
        <v>291760.40999999997</v>
      </c>
    </row>
    <row r="28" spans="3:11" ht="13.5" customHeight="1" thickBot="1">
      <c r="C28" s="29" t="s">
        <v>47</v>
      </c>
      <c r="D28" s="30">
        <v>2573.2800000000043</v>
      </c>
      <c r="E28" s="34">
        <v>-1556.12</v>
      </c>
      <c r="F28" s="34">
        <v>633.33000000000004</v>
      </c>
      <c r="G28" s="31"/>
      <c r="H28" s="31">
        <f>+D28+E28-F28</f>
        <v>383.83000000000436</v>
      </c>
      <c r="I28" s="35"/>
      <c r="K28" s="33">
        <f>449.99+112227.14-3922.64+31021.68</f>
        <v>139776.17000000001</v>
      </c>
    </row>
    <row r="29" spans="3:11" ht="13.5" customHeight="1" thickBot="1">
      <c r="C29" s="29" t="s">
        <v>48</v>
      </c>
      <c r="D29" s="30">
        <v>2075.8599999999988</v>
      </c>
      <c r="E29" s="34">
        <f>-405.3-956.76</f>
        <v>-1362.06</v>
      </c>
      <c r="F29" s="34">
        <v>462.86</v>
      </c>
      <c r="G29" s="31"/>
      <c r="H29" s="31">
        <f>+D29+E29-F29</f>
        <v>250.9399999999988</v>
      </c>
      <c r="I29" s="35"/>
      <c r="K29" s="13">
        <f>97.22+42027.45-2919.12+3948.05+40068.91-1325.02+10932.1</f>
        <v>92829.590000000011</v>
      </c>
    </row>
    <row r="30" spans="3:11" ht="13.5" hidden="1" customHeight="1" thickBot="1">
      <c r="C30" s="29" t="s">
        <v>49</v>
      </c>
      <c r="D30" s="30"/>
      <c r="E30" s="34"/>
      <c r="F30" s="34"/>
      <c r="G30" s="31"/>
      <c r="H30" s="31">
        <f>+D30+E30-F30</f>
        <v>0</v>
      </c>
      <c r="I30" s="36"/>
      <c r="K30" s="13">
        <f>13.32-0.13+17.47-0.83+24.12+1386.7-4.12+427.49-297.33+1019.1-213.18</f>
        <v>2372.6100000000006</v>
      </c>
    </row>
    <row r="31" spans="3:11" ht="13.5" customHeight="1" thickBot="1">
      <c r="C31" s="29" t="s">
        <v>50</v>
      </c>
      <c r="D31" s="37">
        <f>SUM(D26:D30)</f>
        <v>31989.530000000013</v>
      </c>
      <c r="E31" s="38">
        <f>SUM(E26:E30)</f>
        <v>-21862.46</v>
      </c>
      <c r="F31" s="38">
        <f>SUM(F26:F30)</f>
        <v>5381.62</v>
      </c>
      <c r="G31" s="38">
        <f>SUM(G26:G30)</f>
        <v>0</v>
      </c>
      <c r="H31" s="38">
        <f>SUM(H26:H30)</f>
        <v>4745.4500000000107</v>
      </c>
      <c r="I31" s="29"/>
    </row>
    <row r="32" spans="3:11" ht="13.5" customHeight="1" thickBot="1">
      <c r="C32" s="39" t="s">
        <v>51</v>
      </c>
      <c r="D32" s="39"/>
      <c r="E32" s="39"/>
      <c r="F32" s="39"/>
      <c r="G32" s="39"/>
      <c r="H32" s="39"/>
      <c r="I32" s="39"/>
    </row>
    <row r="33" spans="3:11" ht="51.75" customHeight="1" thickBot="1">
      <c r="C33" s="40" t="s">
        <v>36</v>
      </c>
      <c r="D33" s="24" t="s">
        <v>37</v>
      </c>
      <c r="E33" s="25" t="s">
        <v>38</v>
      </c>
      <c r="F33" s="25" t="s">
        <v>39</v>
      </c>
      <c r="G33" s="25" t="s">
        <v>40</v>
      </c>
      <c r="H33" s="25" t="s">
        <v>41</v>
      </c>
      <c r="I33" s="41" t="s">
        <v>52</v>
      </c>
    </row>
    <row r="34" spans="3:11" ht="24.75" customHeight="1" thickBot="1">
      <c r="C34" s="23" t="s">
        <v>53</v>
      </c>
      <c r="D34" s="42">
        <v>427621.54000000004</v>
      </c>
      <c r="E34" s="43">
        <v>3228568.07</v>
      </c>
      <c r="F34" s="43">
        <v>3138609.59</v>
      </c>
      <c r="G34" s="43">
        <f>+E34</f>
        <v>3228568.07</v>
      </c>
      <c r="H34" s="43">
        <f t="shared" ref="H34:H44" si="0">+D34+E34-F34</f>
        <v>517580.02</v>
      </c>
      <c r="I34" s="44" t="s">
        <v>54</v>
      </c>
      <c r="J34" s="45">
        <f>256813.99-642.67+46.27-0.59+8.28-0.29+105.92-0.59-D34</f>
        <v>-171291.22000000006</v>
      </c>
      <c r="K34" s="45">
        <f>270975.57-179.42+1423.4-1.48+4740.31-5.39+385.61-0.44+3797.1-4.12+2.37-0.29+30.13-0.59-H34</f>
        <v>-236417.26</v>
      </c>
    </row>
    <row r="35" spans="3:11" ht="14.25" customHeight="1" thickBot="1">
      <c r="C35" s="29" t="s">
        <v>55</v>
      </c>
      <c r="D35" s="30">
        <v>89750.330000000075</v>
      </c>
      <c r="E35" s="31">
        <v>697117.92</v>
      </c>
      <c r="F35" s="31">
        <v>681160.75</v>
      </c>
      <c r="G35" s="43">
        <v>1412290.18</v>
      </c>
      <c r="H35" s="43">
        <f t="shared" si="0"/>
        <v>105707.50000000012</v>
      </c>
      <c r="I35" s="46"/>
      <c r="J35" s="45">
        <f>54272.59-36.12</f>
        <v>54236.469999999994</v>
      </c>
    </row>
    <row r="36" spans="3:11" ht="13.5" customHeight="1" thickBot="1">
      <c r="C36" s="40" t="s">
        <v>56</v>
      </c>
      <c r="D36" s="47">
        <v>2177.0400000000004</v>
      </c>
      <c r="E36" s="31">
        <v>-1990.8</v>
      </c>
      <c r="F36" s="31"/>
      <c r="G36" s="43"/>
      <c r="H36" s="43">
        <f t="shared" si="0"/>
        <v>186.24000000000046</v>
      </c>
      <c r="I36" s="48"/>
    </row>
    <row r="37" spans="3:11" ht="12.75" customHeight="1" thickBot="1">
      <c r="C37" s="29" t="s">
        <v>57</v>
      </c>
      <c r="D37" s="30">
        <v>50150.830000000016</v>
      </c>
      <c r="E37" s="31">
        <v>374289.93</v>
      </c>
      <c r="F37" s="31">
        <v>365566.55</v>
      </c>
      <c r="G37" s="43">
        <f>315398.66-61414.02-12500</f>
        <v>241484.63999999998</v>
      </c>
      <c r="H37" s="43">
        <f t="shared" si="0"/>
        <v>58874.210000000021</v>
      </c>
      <c r="I37" s="48" t="s">
        <v>58</v>
      </c>
      <c r="J37" s="13">
        <f>32751.67-20.69</f>
        <v>32730.98</v>
      </c>
    </row>
    <row r="38" spans="3:11" ht="30.75" customHeight="1" thickBot="1">
      <c r="C38" s="29" t="s">
        <v>59</v>
      </c>
      <c r="D38" s="30">
        <v>1636.6699999999992</v>
      </c>
      <c r="E38" s="31">
        <v>-1850.26</v>
      </c>
      <c r="F38" s="31">
        <v>-1122.43</v>
      </c>
      <c r="G38" s="43"/>
      <c r="H38" s="43">
        <f t="shared" si="0"/>
        <v>908.83999999999924</v>
      </c>
      <c r="I38" s="49" t="s">
        <v>60</v>
      </c>
      <c r="J38" s="13">
        <f>13054.22+41771.7-137.01</f>
        <v>54688.909999999996</v>
      </c>
      <c r="K38" s="13">
        <f>40678.89-39.31+9753.39+8471.56-99.18</f>
        <v>58765.35</v>
      </c>
    </row>
    <row r="39" spans="3:11" ht="27" customHeight="1" thickBot="1">
      <c r="C39" s="29" t="s">
        <v>61</v>
      </c>
      <c r="D39" s="30">
        <v>4659.0100000000057</v>
      </c>
      <c r="E39" s="34">
        <v>35138.68</v>
      </c>
      <c r="F39" s="34">
        <v>34209.65</v>
      </c>
      <c r="G39" s="43">
        <v>18104.400000000001</v>
      </c>
      <c r="H39" s="43">
        <f t="shared" si="0"/>
        <v>5588.0400000000009</v>
      </c>
      <c r="I39" s="49" t="s">
        <v>62</v>
      </c>
      <c r="J39" s="13">
        <f>2824.89-1.89</f>
        <v>2823</v>
      </c>
    </row>
    <row r="40" spans="3:11" ht="13.5" customHeight="1" thickBot="1">
      <c r="C40" s="40" t="s">
        <v>63</v>
      </c>
      <c r="D40" s="30">
        <v>1684.0199999999986</v>
      </c>
      <c r="E40" s="34">
        <v>-1105.8499999999999</v>
      </c>
      <c r="F40" s="34">
        <v>346.88</v>
      </c>
      <c r="G40" s="43"/>
      <c r="H40" s="43">
        <f t="shared" si="0"/>
        <v>231.28999999999871</v>
      </c>
      <c r="I40" s="48"/>
      <c r="J40" s="13">
        <f>47561.94-31.12</f>
        <v>47530.82</v>
      </c>
    </row>
    <row r="41" spans="3:11" ht="13.5" customHeight="1" thickBot="1">
      <c r="C41" s="40" t="s">
        <v>64</v>
      </c>
      <c r="D41" s="30">
        <v>-3.517897084748256E-11</v>
      </c>
      <c r="E41" s="34"/>
      <c r="F41" s="34"/>
      <c r="G41" s="43"/>
      <c r="H41" s="43">
        <f t="shared" si="0"/>
        <v>-3.517897084748256E-11</v>
      </c>
      <c r="I41" s="48"/>
      <c r="J41" s="13">
        <f>7772.76+3848.95</f>
        <v>11621.71</v>
      </c>
      <c r="K41" s="33">
        <f>37455.71-53.44+13377.95-26.52</f>
        <v>50753.700000000004</v>
      </c>
    </row>
    <row r="42" spans="3:11" ht="13.5" customHeight="1" thickBot="1">
      <c r="C42" s="40" t="s">
        <v>65</v>
      </c>
      <c r="D42" s="30">
        <v>40696.050000000003</v>
      </c>
      <c r="E42" s="34">
        <f>136289.45+18355.67</f>
        <v>154645.12</v>
      </c>
      <c r="F42" s="34">
        <f>162271.95+23301.12</f>
        <v>185573.07</v>
      </c>
      <c r="G42" s="43">
        <f>+E42</f>
        <v>154645.12</v>
      </c>
      <c r="H42" s="43">
        <f t="shared" si="0"/>
        <v>9768.0999999999767</v>
      </c>
      <c r="I42" s="48" t="s">
        <v>66</v>
      </c>
      <c r="K42" s="33"/>
    </row>
    <row r="43" spans="3:11" ht="13.5" customHeight="1" thickBot="1">
      <c r="C43" s="40" t="s">
        <v>67</v>
      </c>
      <c r="D43" s="30">
        <v>-8905.9700000000084</v>
      </c>
      <c r="E43" s="34">
        <v>125747.32</v>
      </c>
      <c r="F43" s="34">
        <f>122611.78+70.9-106.9</f>
        <v>122575.78</v>
      </c>
      <c r="G43" s="43">
        <f>+E43</f>
        <v>125747.32</v>
      </c>
      <c r="H43" s="43">
        <f t="shared" si="0"/>
        <v>-5734.429999999993</v>
      </c>
      <c r="I43" s="48"/>
      <c r="K43" s="33"/>
    </row>
    <row r="44" spans="3:11" ht="13.5" customHeight="1" thickBot="1">
      <c r="C44" s="29" t="s">
        <v>68</v>
      </c>
      <c r="D44" s="50">
        <v>20949.47000000003</v>
      </c>
      <c r="E44" s="34">
        <v>159514.79</v>
      </c>
      <c r="F44" s="34">
        <v>155280.64000000001</v>
      </c>
      <c r="G44" s="43">
        <v>83608.02</v>
      </c>
      <c r="H44" s="43">
        <f t="shared" si="0"/>
        <v>25183.620000000024</v>
      </c>
      <c r="I44" s="49" t="s">
        <v>69</v>
      </c>
      <c r="J44" s="13">
        <f>13298.61-8.85</f>
        <v>13289.76</v>
      </c>
    </row>
    <row r="45" spans="3:11" s="52" customFormat="1" ht="13.5" customHeight="1" thickBot="1">
      <c r="C45" s="29" t="s">
        <v>50</v>
      </c>
      <c r="D45" s="37">
        <f>SUM(D34:D44)</f>
        <v>630418.99000000022</v>
      </c>
      <c r="E45" s="38">
        <f>SUM(E34:E44)</f>
        <v>4770074.9200000009</v>
      </c>
      <c r="F45" s="38">
        <f>SUM(F34:F44)</f>
        <v>4682200.4799999995</v>
      </c>
      <c r="G45" s="38">
        <f>SUM(G34:G44)</f>
        <v>5264447.75</v>
      </c>
      <c r="H45" s="38">
        <f>SUM(H34:H44)</f>
        <v>718293.43000000028</v>
      </c>
      <c r="I45" s="51"/>
    </row>
    <row r="46" spans="3:11" ht="13.5" customHeight="1" thickBot="1">
      <c r="C46" s="53" t="s">
        <v>70</v>
      </c>
      <c r="D46" s="53"/>
      <c r="E46" s="53"/>
      <c r="F46" s="53"/>
      <c r="G46" s="53"/>
      <c r="H46" s="53"/>
      <c r="I46" s="53"/>
    </row>
    <row r="47" spans="3:11" ht="51" customHeight="1" thickBot="1">
      <c r="C47" s="54" t="s">
        <v>71</v>
      </c>
      <c r="D47" s="55" t="s">
        <v>72</v>
      </c>
      <c r="E47" s="55"/>
      <c r="F47" s="55"/>
      <c r="G47" s="55"/>
      <c r="H47" s="55"/>
      <c r="I47" s="56" t="s">
        <v>73</v>
      </c>
    </row>
    <row r="48" spans="3:11" ht="26.25" customHeight="1" thickBot="1">
      <c r="C48" s="57" t="s">
        <v>74</v>
      </c>
      <c r="D48" s="58" t="s">
        <v>75</v>
      </c>
      <c r="E48" s="59"/>
      <c r="F48" s="59"/>
      <c r="G48" s="59"/>
      <c r="H48" s="60"/>
      <c r="I48" s="61" t="s">
        <v>74</v>
      </c>
    </row>
    <row r="49" spans="3:9" ht="28.5" customHeight="1" thickBot="1">
      <c r="C49" s="54" t="s">
        <v>76</v>
      </c>
      <c r="D49" s="58" t="s">
        <v>77</v>
      </c>
      <c r="E49" s="59"/>
      <c r="F49" s="59"/>
      <c r="G49" s="59"/>
      <c r="H49" s="60"/>
      <c r="I49" s="62" t="s">
        <v>78</v>
      </c>
    </row>
    <row r="50" spans="3:9" ht="16.5" customHeight="1">
      <c r="C50" s="63" t="s">
        <v>79</v>
      </c>
      <c r="D50" s="63"/>
      <c r="E50" s="63"/>
      <c r="F50" s="63"/>
      <c r="G50" s="63"/>
      <c r="H50" s="64">
        <f>+H31+H45</f>
        <v>723038.88000000024</v>
      </c>
    </row>
    <row r="51" spans="3:9" ht="15">
      <c r="C51" s="66" t="s">
        <v>80</v>
      </c>
      <c r="D51" s="66"/>
    </row>
    <row r="52" spans="3:9" ht="12.75" hidden="1" customHeight="1">
      <c r="C52" s="67" t="s">
        <v>81</v>
      </c>
    </row>
    <row r="53" spans="3:9">
      <c r="E53" s="68"/>
      <c r="F53" s="68"/>
    </row>
    <row r="54" spans="3:9" hidden="1">
      <c r="D54" s="68">
        <f>+D34+D35+D36+D39</f>
        <v>524207.9200000001</v>
      </c>
      <c r="E54" s="68">
        <f>+E34+E35+E36+E39</f>
        <v>3958833.87</v>
      </c>
      <c r="F54" s="68">
        <f>+F34+F35+F36+F39</f>
        <v>3853979.9899999998</v>
      </c>
      <c r="G54" s="68">
        <f>+G34+G35+G36+G39</f>
        <v>4658962.6500000004</v>
      </c>
      <c r="H54" s="68">
        <f>+H34+H35+H36+H39</f>
        <v>629061.80000000016</v>
      </c>
    </row>
    <row r="55" spans="3:9" hidden="1">
      <c r="D55" s="68"/>
      <c r="E55" s="68"/>
      <c r="F55" s="68"/>
      <c r="G55" s="68"/>
      <c r="H55" s="68">
        <f>82325.33+373384.84+18574.5+44211.69+3919.45+14559.06+7158.48+75093.9+3241.67+11.6+13991.02+0.92+4629.35+44456.42</f>
        <v>685558.23000000021</v>
      </c>
    </row>
    <row r="56" spans="3:9" hidden="1">
      <c r="H56" s="68">
        <f>+H45-H55</f>
        <v>32735.20000000007</v>
      </c>
    </row>
    <row r="57" spans="3:9">
      <c r="C57" s="65" t="s">
        <v>82</v>
      </c>
      <c r="E57" s="68">
        <f>+E45+E31+35165+21203.22+9796.68</f>
        <v>4814377.3600000003</v>
      </c>
      <c r="F57" s="68"/>
      <c r="G57" s="68">
        <f>+G45+G31</f>
        <v>5264447.75</v>
      </c>
    </row>
    <row r="59" spans="3:9" hidden="1">
      <c r="D59" s="65">
        <v>322143.23</v>
      </c>
    </row>
    <row r="60" spans="3:9" hidden="1">
      <c r="D60" s="65">
        <v>1299540.58</v>
      </c>
    </row>
    <row r="61" spans="3:9" hidden="1">
      <c r="D61" s="68">
        <f>+D60-D45-D31</f>
        <v>637132.05999999982</v>
      </c>
    </row>
    <row r="62" spans="3:9" hidden="1"/>
  </sheetData>
  <mergeCells count="12">
    <mergeCell ref="C32:I32"/>
    <mergeCell ref="I34:I35"/>
    <mergeCell ref="C46:I46"/>
    <mergeCell ref="D47:H47"/>
    <mergeCell ref="D48:H48"/>
    <mergeCell ref="D49:H49"/>
    <mergeCell ref="C20:I20"/>
    <mergeCell ref="C21:I21"/>
    <mergeCell ref="C22:I22"/>
    <mergeCell ref="C23:I23"/>
    <mergeCell ref="C25:I25"/>
    <mergeCell ref="I26:I3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7"/>
  <sheetViews>
    <sheetView topLeftCell="A8" zoomScaleNormal="100" zoomScaleSheetLayoutView="120" workbookViewId="0">
      <selection activeCell="I32" sqref="I32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3.57031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-652.27370000000008</v>
      </c>
      <c r="C17" s="5"/>
      <c r="D17" s="5">
        <v>697.11792000000003</v>
      </c>
      <c r="E17" s="5">
        <v>681.16075000000001</v>
      </c>
      <c r="F17" s="5">
        <v>66.164900000000003</v>
      </c>
      <c r="G17" s="5">
        <v>1412.29018</v>
      </c>
      <c r="H17" s="5">
        <v>105.7075</v>
      </c>
      <c r="I17" s="6">
        <f>B17+D17+F17-G17</f>
        <v>-1301.28106</v>
      </c>
    </row>
    <row r="19" spans="1:9">
      <c r="A19" s="7" t="s">
        <v>13</v>
      </c>
    </row>
    <row r="20" spans="1:9">
      <c r="A20" s="8" t="s">
        <v>14</v>
      </c>
      <c r="B20" s="8"/>
      <c r="C20" s="8"/>
      <c r="D20" s="8"/>
      <c r="E20" s="8"/>
      <c r="F20" s="8"/>
      <c r="G20" s="8"/>
    </row>
    <row r="21" spans="1:9">
      <c r="A21" s="9" t="s">
        <v>15</v>
      </c>
      <c r="B21" s="8"/>
      <c r="C21" s="8"/>
      <c r="D21" s="8"/>
      <c r="E21" s="8"/>
      <c r="F21" s="8"/>
      <c r="G21" s="8"/>
    </row>
    <row r="22" spans="1:9">
      <c r="A22" s="9" t="s">
        <v>16</v>
      </c>
      <c r="B22" s="8"/>
      <c r="C22" s="8"/>
      <c r="D22" s="8"/>
      <c r="E22" s="8"/>
      <c r="F22" s="8"/>
      <c r="G22" s="8"/>
    </row>
    <row r="23" spans="1:9">
      <c r="A23" s="9" t="s">
        <v>17</v>
      </c>
      <c r="B23" s="8"/>
      <c r="C23" s="8"/>
      <c r="D23" s="8"/>
      <c r="E23" s="8"/>
      <c r="F23" s="8"/>
      <c r="G23" s="8"/>
    </row>
    <row r="24" spans="1:9">
      <c r="A24" s="8" t="s">
        <v>18</v>
      </c>
      <c r="B24" s="8"/>
      <c r="C24" s="8"/>
      <c r="D24" s="8"/>
      <c r="E24" s="8"/>
      <c r="F24" s="8"/>
      <c r="G24" s="8"/>
    </row>
    <row r="25" spans="1:9">
      <c r="A25" s="8" t="s">
        <v>19</v>
      </c>
      <c r="B25" s="8"/>
      <c r="C25" s="8"/>
      <c r="D25" s="8"/>
      <c r="E25" s="8"/>
      <c r="F25" s="8"/>
      <c r="G25" s="8"/>
    </row>
    <row r="26" spans="1:9">
      <c r="A26" s="8" t="s">
        <v>20</v>
      </c>
      <c r="B26" s="8"/>
      <c r="C26" s="8"/>
      <c r="D26" s="8"/>
      <c r="E26" s="8"/>
      <c r="F26" s="8"/>
      <c r="G26" s="8"/>
    </row>
    <row r="27" spans="1:9">
      <c r="A27" s="8" t="s">
        <v>21</v>
      </c>
      <c r="B27" s="8"/>
      <c r="C27" s="8"/>
      <c r="D27" s="8"/>
      <c r="E27" s="8"/>
      <c r="F27" s="8"/>
      <c r="G27" s="8"/>
    </row>
    <row r="28" spans="1:9">
      <c r="A28" s="8" t="s">
        <v>22</v>
      </c>
      <c r="B28" s="8"/>
      <c r="C28" s="8"/>
      <c r="D28" s="8"/>
      <c r="E28" s="8"/>
      <c r="F28" s="8"/>
      <c r="G28" s="8"/>
    </row>
    <row r="29" spans="1:9">
      <c r="A29" s="8" t="s">
        <v>23</v>
      </c>
      <c r="B29" s="8"/>
      <c r="C29" s="8"/>
      <c r="D29" s="8"/>
      <c r="E29" s="8"/>
      <c r="F29" s="8"/>
      <c r="G29" s="8"/>
    </row>
    <row r="30" spans="1:9">
      <c r="A30" t="s">
        <v>24</v>
      </c>
    </row>
    <row r="31" spans="1:9">
      <c r="A31" t="s">
        <v>25</v>
      </c>
    </row>
    <row r="32" spans="1:9">
      <c r="A32" t="s">
        <v>26</v>
      </c>
      <c r="I32" s="11"/>
    </row>
    <row r="33" spans="1:1">
      <c r="A33" t="s">
        <v>27</v>
      </c>
    </row>
    <row r="34" spans="1:1">
      <c r="A34" t="s">
        <v>28</v>
      </c>
    </row>
    <row r="35" spans="1:1">
      <c r="A35" s="10" t="s">
        <v>29</v>
      </c>
    </row>
    <row r="36" spans="1:1">
      <c r="A36" t="s">
        <v>30</v>
      </c>
    </row>
    <row r="37" spans="1:1">
      <c r="A37" t="s">
        <v>31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 9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2024-03-05T12:15:07Z</dcterms:created>
  <dcterms:modified xsi:type="dcterms:W3CDTF">2024-03-05T12:16:04Z</dcterms:modified>
</cp:coreProperties>
</file>