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Парковый5" sheetId="1" r:id="rId1"/>
    <sheet name="текущ" sheetId="2" r:id="rId2"/>
  </sheets>
  <definedNames>
    <definedName name="_xlnm.Print_Area" localSheetId="0">Парковый5!$C$7:$I$58</definedName>
  </definedNames>
  <calcPr calcId="125725"/>
</workbook>
</file>

<file path=xl/calcChain.xml><?xml version="1.0" encoding="utf-8"?>
<calcChain xmlns="http://schemas.openxmlformats.org/spreadsheetml/2006/main">
  <c r="I17" i="2"/>
  <c r="E62" i="1"/>
  <c r="D59"/>
  <c r="F54"/>
  <c r="E54"/>
  <c r="D34"/>
  <c r="H33"/>
  <c r="K32"/>
  <c r="J32"/>
  <c r="H32"/>
  <c r="H31"/>
  <c r="F31"/>
  <c r="E31"/>
  <c r="G31" s="1"/>
  <c r="H30"/>
  <c r="G30"/>
  <c r="F30"/>
  <c r="E30"/>
  <c r="J29"/>
  <c r="H29"/>
  <c r="J28"/>
  <c r="H28"/>
  <c r="J27"/>
  <c r="H27"/>
  <c r="K26"/>
  <c r="J26"/>
  <c r="H26"/>
  <c r="F26"/>
  <c r="E26"/>
  <c r="J25"/>
  <c r="H25"/>
  <c r="G25"/>
  <c r="H24"/>
  <c r="J23"/>
  <c r="H23"/>
  <c r="J22"/>
  <c r="H22"/>
  <c r="J21"/>
  <c r="F21"/>
  <c r="F34" s="1"/>
  <c r="E21"/>
  <c r="H21" s="1"/>
  <c r="G18"/>
  <c r="E18"/>
  <c r="D18"/>
  <c r="K17"/>
  <c r="H17"/>
  <c r="K16"/>
  <c r="H16"/>
  <c r="K15"/>
  <c r="H15"/>
  <c r="K14"/>
  <c r="H14"/>
  <c r="F14"/>
  <c r="F18" s="1"/>
  <c r="F53" s="1"/>
  <c r="F55" s="1"/>
  <c r="K13"/>
  <c r="H13"/>
  <c r="H18" s="1"/>
  <c r="H59" l="1"/>
  <c r="H34"/>
  <c r="K21"/>
  <c r="H48"/>
  <c r="E53"/>
  <c r="E55" s="1"/>
  <c r="G21"/>
  <c r="E34"/>
  <c r="E58" s="1"/>
  <c r="F59"/>
  <c r="F61" s="1"/>
  <c r="E59"/>
  <c r="E61" s="1"/>
  <c r="G34" l="1"/>
  <c r="G58" s="1"/>
  <c r="G59"/>
</calcChain>
</file>

<file path=xl/sharedStrings.xml><?xml version="1.0" encoding="utf-8"?>
<sst xmlns="http://schemas.openxmlformats.org/spreadsheetml/2006/main" count="124" uniqueCount="105">
  <si>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</si>
  <si>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</si>
  <si>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</si>
  <si>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Парковому проезду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</si>
  <si>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</si>
  <si>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</si>
  <si>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</si>
  <si>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</si>
  <si>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</si>
  <si>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</si>
  <si>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</si>
  <si>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-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</si>
  <si>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</si>
  <si>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</si>
  <si>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</si>
  <si>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</si>
  <si>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</si>
  <si>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</si>
  <si>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</si>
  <si>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</si>
  <si>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</si>
  <si>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</si>
  <si>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</si>
  <si>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Н/2011-96 от 01.07.2011г.</t>
  </si>
  <si>
    <t>Текущий ремонт</t>
  </si>
  <si>
    <t>Домофон</t>
  </si>
  <si>
    <t>Электр квартирное</t>
  </si>
  <si>
    <t>ООО "ПСК"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</si>
  <si>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</si>
  <si>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</si>
  <si>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</si>
  <si>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</si>
  <si>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антенна</t>
  </si>
  <si>
    <t>содержание и ремонт АППЗ</t>
  </si>
  <si>
    <t>т/о узлов учета теп/энергии</t>
  </si>
  <si>
    <t xml:space="preserve"> ООО"Энерго-Сервис"</t>
  </si>
  <si>
    <t>водоснабжение СОИ</t>
  </si>
  <si>
    <t>электроэнергия СОИ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</si>
  <si>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</si>
  <si>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</si>
  <si>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</si>
  <si>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</si>
  <si>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24700,00 руб. </t>
  </si>
  <si>
    <t xml:space="preserve"> АО "Эр-телеком холдинг", ООО "СкайНэт", АО "СеверенТелеком"</t>
  </si>
  <si>
    <t>ИП Молькова М.С.</t>
  </si>
  <si>
    <t xml:space="preserve">Поступило от ИП Молькова М.С. за управление и содержание общедомового имущества 55475,42 руб. </t>
  </si>
  <si>
    <t>Алтухова И.А.</t>
  </si>
  <si>
    <t xml:space="preserve">Поступило от  Алтуховой И.А.за управление и содержание общедомового имущества  35448,48 руб. </t>
  </si>
  <si>
    <t>ИП Романов М.В.</t>
  </si>
  <si>
    <t xml:space="preserve">Поступило от ИП Романов М.В. за управление и содержание общедомового имущества  28418,16 руб. </t>
  </si>
  <si>
    <t>Семенова Н.А.</t>
  </si>
  <si>
    <t xml:space="preserve">Поступило от Семеновой Н.А. за управление и содержание общедомового имущества  25995,27 руб. </t>
  </si>
  <si>
    <t>Коваленко В.В.</t>
  </si>
  <si>
    <t xml:space="preserve">Поступило от Коваленко В.В. за управление и содержание общедомового имущества  13120,11 руб. </t>
  </si>
  <si>
    <t>Шеховцева В.А.</t>
  </si>
  <si>
    <t xml:space="preserve">Поступило от  Шеховцевой В.А. за управление и содержание общедомового имущества  24338,64 руб. </t>
  </si>
  <si>
    <t>Джагорян К.А.</t>
  </si>
  <si>
    <t xml:space="preserve">Поступило от  Джагорян К.А. за управление и содержание общедомового имущества  22402,68 руб. </t>
  </si>
  <si>
    <t>Бруяко С.Ф.</t>
  </si>
  <si>
    <t xml:space="preserve">Поступило от Бруяко С.Ф. за управление и содержание общедомового имущества 17041,18 руб. </t>
  </si>
  <si>
    <t>ООО "Соларн"</t>
  </si>
  <si>
    <t xml:space="preserve">Поступило от ООО "Соларн" за управление и содержание общедомового имущества  22333,56 руб. </t>
  </si>
  <si>
    <t>Никандрова М.А.</t>
  </si>
  <si>
    <t xml:space="preserve">Поступило от  Никандровой М.А. за управление и содержание общедомового имущества 29351,64 руб. </t>
  </si>
  <si>
    <t>Кириллова О.С.</t>
  </si>
  <si>
    <t xml:space="preserve">Поступило от  Кирилловой О.С. за управление и содержание общедомового имущества  33304,36 руб. 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</si>
  <si>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</si>
  <si>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</si>
  <si>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</si>
  <si>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</si>
  <si>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</si>
  <si>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</si>
  <si>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5 по пр. Парковый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</si>
  <si>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</si>
  <si>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</si>
  <si>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</si>
  <si>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</si>
  <si>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</si>
  <si>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</si>
  <si>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</si>
  <si>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</si>
  <si>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</si>
  <si>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</si>
  <si>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1489.30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</si>
  <si>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</si>
  <si>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 1.06т.р.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</si>
  <si>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</si>
  <si>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- 20.45  т.р.</t>
  </si>
  <si>
    <t>Ремонт систем ГВС, ХВС, ЦО - 41.86 т.р.</t>
  </si>
  <si>
    <t>Ремонт тепловых сетей,тепловых пунктов и систем теплопотребления -136.07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</si>
  <si>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</si>
  <si>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- 244.72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</si>
  <si>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</si>
  <si>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</si>
  <si>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- 9.04 т.р.</t>
  </si>
  <si>
    <t xml:space="preserve">Укрепление водосточных труб, колен, воронок, утепление чердачных перекрытий, замена канали- </t>
  </si>
  <si>
    <t>зационных труб, устройство экранов - 2.14 т.р.</t>
  </si>
  <si>
    <t>Аварийные работы -0.76 т.р.</t>
  </si>
  <si>
    <t>Расходные материалы -4.58  т.р.</t>
  </si>
  <si>
    <t>Материалы для ремонта лифтового оборудования -112.36 т.р.</t>
  </si>
  <si>
    <t>ремонтные работы на лифтах- 206.0 т.р.</t>
  </si>
  <si>
    <t>замена системы ХВС - 170.30 т.р.</t>
  </si>
  <si>
    <t>ремонт канализационного лежака в паркиге - 77.64 т.р.</t>
  </si>
  <si>
    <t>ремонт сети освещения придомовой территории - 200.94 т.р.</t>
  </si>
  <si>
    <t>косметический ремонт придомовой территории - 261.38 т.р.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</si>
</sst>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3" fillId="0" borderId="7" xfId="0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14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2" fontId="10" fillId="0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15" fillId="0" borderId="0" xfId="0" applyFont="1" applyFill="1"/>
    <xf numFmtId="4" fontId="16" fillId="0" borderId="0" xfId="0" applyNumberFormat="1" applyFont="1" applyFill="1"/>
    <xf numFmtId="0" fontId="10" fillId="0" borderId="0" xfId="0" applyFont="1" applyFill="1"/>
    <xf numFmtId="0" fontId="17" fillId="0" borderId="0" xfId="0" applyFont="1" applyFill="1"/>
    <xf numFmtId="0" fontId="10" fillId="0" borderId="0" xfId="0" applyFont="1" applyFill="1" applyBorder="1"/>
    <xf numFmtId="0" fontId="12" fillId="0" borderId="0" xfId="0" applyFont="1" applyFill="1"/>
    <xf numFmtId="4" fontId="10" fillId="0" borderId="0" xfId="0" applyNumberFormat="1" applyFont="1" applyFill="1"/>
    <xf numFmtId="164" fontId="10" fillId="0" borderId="0" xfId="0" applyNumberFormat="1" applyFont="1" applyFill="1"/>
    <xf numFmtId="2" fontId="10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3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" fillId="0" borderId="0" xfId="1" applyFill="1"/>
    <xf numFmtId="0" fontId="1" fillId="0" borderId="0" xfId="1" applyFill="1" applyBorder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topLeftCell="C37" zoomScaleNormal="100" workbookViewId="0">
      <selection activeCell="E58" sqref="E58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9.42578125" style="53" customWidth="1"/>
    <col min="4" max="4" width="13.5703125" style="53" customWidth="1"/>
    <col min="5" max="5" width="12.7109375" style="53" customWidth="1"/>
    <col min="6" max="6" width="13.28515625" style="53" customWidth="1"/>
    <col min="7" max="7" width="11.85546875" style="53" customWidth="1"/>
    <col min="8" max="8" width="13" style="53" customWidth="1"/>
    <col min="9" max="9" width="24.85546875" style="53" customWidth="1"/>
    <col min="10" max="10" width="10.140625" style="2" hidden="1" customWidth="1"/>
    <col min="11" max="11" width="9.5703125" style="2" hidden="1" customWidth="1"/>
    <col min="12" max="12" width="9.140625" style="2"/>
    <col min="13" max="13" width="11.7109375" style="2" bestFit="1" customWidth="1"/>
    <col min="14" max="16384" width="9.140625" style="2"/>
  </cols>
  <sheetData>
    <row r="1" spans="3:14" ht="12.75" hidden="1" customHeight="1">
      <c r="C1" s="1"/>
      <c r="D1" s="1"/>
      <c r="E1" s="1"/>
      <c r="F1" s="1"/>
      <c r="G1" s="1"/>
      <c r="H1" s="1"/>
      <c r="I1" s="1"/>
    </row>
    <row r="2" spans="3:14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14" ht="13.5" hidden="1" customHeight="1" thickBot="1">
      <c r="C3" s="3"/>
      <c r="D3" s="4"/>
      <c r="E3" s="5"/>
      <c r="F3" s="5"/>
      <c r="G3" s="5"/>
      <c r="H3" s="5"/>
      <c r="I3" s="6"/>
    </row>
    <row r="4" spans="3:14" ht="12.75" hidden="1" customHeight="1">
      <c r="C4" s="7"/>
      <c r="D4" s="7"/>
      <c r="E4" s="8"/>
      <c r="F4" s="8"/>
      <c r="G4" s="8"/>
      <c r="H4" s="8"/>
      <c r="I4" s="8"/>
    </row>
    <row r="5" spans="3:14" ht="12.75" customHeight="1">
      <c r="C5" s="7"/>
      <c r="D5" s="7"/>
      <c r="E5" s="8"/>
      <c r="F5" s="8"/>
      <c r="G5" s="8"/>
      <c r="H5" s="8"/>
      <c r="I5" s="8"/>
    </row>
    <row r="6" spans="3:14" ht="12.75" customHeight="1">
      <c r="C6" s="7"/>
      <c r="D6" s="7"/>
      <c r="E6" s="8"/>
      <c r="F6" s="8"/>
      <c r="G6" s="8"/>
      <c r="H6" s="8"/>
      <c r="I6" s="8"/>
    </row>
    <row r="7" spans="3:14" ht="14.25">
      <c r="C7" s="9" t="s">
        <v>1</v>
      </c>
      <c r="D7" s="9"/>
      <c r="E7" s="9"/>
      <c r="F7" s="9"/>
      <c r="G7" s="9"/>
      <c r="H7" s="9"/>
      <c r="I7" s="9"/>
    </row>
    <row r="8" spans="3:14">
      <c r="C8" s="10" t="s">
        <v>2</v>
      </c>
      <c r="D8" s="10"/>
      <c r="E8" s="10"/>
      <c r="F8" s="10"/>
      <c r="G8" s="10"/>
      <c r="H8" s="10"/>
      <c r="I8" s="10"/>
    </row>
    <row r="9" spans="3:14">
      <c r="C9" s="10" t="s">
        <v>3</v>
      </c>
      <c r="D9" s="10"/>
      <c r="E9" s="10"/>
      <c r="F9" s="10"/>
      <c r="G9" s="10"/>
      <c r="H9" s="10"/>
      <c r="I9" s="10"/>
    </row>
    <row r="10" spans="3:14" ht="6" customHeight="1" thickBot="1">
      <c r="C10" s="11"/>
      <c r="D10" s="11"/>
      <c r="E10" s="11"/>
      <c r="F10" s="11"/>
      <c r="G10" s="11"/>
      <c r="H10" s="11"/>
      <c r="I10" s="11"/>
    </row>
    <row r="11" spans="3:14" ht="48" customHeight="1" thickBot="1">
      <c r="C11" s="12" t="s">
        <v>4</v>
      </c>
      <c r="D11" s="13" t="s">
        <v>5</v>
      </c>
      <c r="E11" s="14" t="s">
        <v>6</v>
      </c>
      <c r="F11" s="14" t="s">
        <v>7</v>
      </c>
      <c r="G11" s="14" t="s">
        <v>8</v>
      </c>
      <c r="H11" s="14" t="s">
        <v>9</v>
      </c>
      <c r="I11" s="13" t="s">
        <v>10</v>
      </c>
      <c r="N11" s="2" t="s">
        <v>11</v>
      </c>
    </row>
    <row r="12" spans="3:14" ht="13.5" customHeight="1" thickBot="1">
      <c r="C12" s="15" t="s">
        <v>12</v>
      </c>
      <c r="D12" s="16"/>
      <c r="E12" s="16"/>
      <c r="F12" s="16"/>
      <c r="G12" s="16"/>
      <c r="H12" s="16"/>
      <c r="I12" s="17"/>
    </row>
    <row r="13" spans="3:14" ht="13.5" customHeight="1" thickBot="1">
      <c r="C13" s="18" t="s">
        <v>13</v>
      </c>
      <c r="D13" s="19">
        <v>10827.190000000091</v>
      </c>
      <c r="E13" s="20">
        <v>-435.65</v>
      </c>
      <c r="F13" s="20">
        <v>6419.97</v>
      </c>
      <c r="G13" s="20"/>
      <c r="H13" s="20">
        <f>+D13+E13-F13</f>
        <v>3971.5700000000916</v>
      </c>
      <c r="I13" s="21" t="s">
        <v>14</v>
      </c>
      <c r="K13" s="22">
        <f>296779.83+13620.46+24057.6+20806.55</f>
        <v>355264.44</v>
      </c>
    </row>
    <row r="14" spans="3:14" ht="13.5" customHeight="1" thickBot="1">
      <c r="C14" s="18" t="s">
        <v>15</v>
      </c>
      <c r="D14" s="19">
        <v>2895.4599999999518</v>
      </c>
      <c r="E14" s="23"/>
      <c r="F14" s="23">
        <f>62.67-573.81+66.72</f>
        <v>-444.41999999999996</v>
      </c>
      <c r="G14" s="20"/>
      <c r="H14" s="20">
        <f>+D14+E14-F14</f>
        <v>3339.8799999999519</v>
      </c>
      <c r="I14" s="24"/>
      <c r="K14" s="22">
        <f>122563.6-31387.15+19392.6+27181.68+12478.77</f>
        <v>150229.5</v>
      </c>
    </row>
    <row r="15" spans="3:14" ht="13.5" customHeight="1" thickBot="1">
      <c r="C15" s="18" t="s">
        <v>16</v>
      </c>
      <c r="D15" s="19">
        <v>10595.109999999928</v>
      </c>
      <c r="E15" s="23">
        <v>-311.19</v>
      </c>
      <c r="F15" s="23">
        <v>1207.45</v>
      </c>
      <c r="G15" s="20"/>
      <c r="H15" s="20">
        <f>+D15+E15-F15</f>
        <v>9076.4699999999266</v>
      </c>
      <c r="I15" s="24"/>
      <c r="K15" s="2">
        <f>27522.58+60897.51-9854.95+5691.12</f>
        <v>84256.26</v>
      </c>
    </row>
    <row r="16" spans="3:14" ht="13.5" customHeight="1" thickBot="1">
      <c r="C16" s="18" t="s">
        <v>17</v>
      </c>
      <c r="D16" s="19">
        <v>7616.5700000000606</v>
      </c>
      <c r="E16" s="23">
        <v>-210.19</v>
      </c>
      <c r="F16" s="23">
        <v>751.39</v>
      </c>
      <c r="G16" s="20"/>
      <c r="H16" s="20">
        <f>+D16+E16-F16</f>
        <v>6654.9900000000607</v>
      </c>
      <c r="I16" s="24"/>
      <c r="K16" s="2">
        <f>9535.48-0.15+23371.94-3434.67+3950.92+19355.66-4443+1555.85</f>
        <v>49892.029999999992</v>
      </c>
    </row>
    <row r="17" spans="3:13" ht="13.5" hidden="1" customHeight="1" thickBot="1">
      <c r="C17" s="18" t="s">
        <v>18</v>
      </c>
      <c r="D17" s="19"/>
      <c r="E17" s="23"/>
      <c r="F17" s="23"/>
      <c r="G17" s="20"/>
      <c r="H17" s="20">
        <f>+D17+E17-F17</f>
        <v>0</v>
      </c>
      <c r="I17" s="25"/>
      <c r="K17" s="2">
        <f>17.54-15.7+14.6+36.62+1865.27-53.14+4151.44-118.34+417.04-67.6</f>
        <v>6247.7299999999987</v>
      </c>
    </row>
    <row r="18" spans="3:13" ht="13.5" customHeight="1" thickBot="1">
      <c r="C18" s="18" t="s">
        <v>19</v>
      </c>
      <c r="D18" s="26">
        <f>SUM(D13:D17)</f>
        <v>31934.330000000034</v>
      </c>
      <c r="E18" s="27">
        <f>SUM(E13:E17)</f>
        <v>-957.03</v>
      </c>
      <c r="F18" s="27">
        <f>SUM(F13:F17)</f>
        <v>7934.39</v>
      </c>
      <c r="G18" s="27">
        <f>SUM(G13:G17)</f>
        <v>0</v>
      </c>
      <c r="H18" s="27">
        <f>SUM(H13:H17)</f>
        <v>23042.910000000029</v>
      </c>
      <c r="I18" s="18"/>
    </row>
    <row r="19" spans="3:13" ht="13.5" customHeight="1" thickBot="1">
      <c r="C19" s="28" t="s">
        <v>20</v>
      </c>
      <c r="D19" s="28"/>
      <c r="E19" s="28"/>
      <c r="F19" s="28"/>
      <c r="G19" s="28"/>
      <c r="H19" s="28"/>
      <c r="I19" s="28"/>
    </row>
    <row r="20" spans="3:13" ht="58.5" customHeight="1" thickBot="1">
      <c r="C20" s="29" t="s">
        <v>4</v>
      </c>
      <c r="D20" s="13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30" t="s">
        <v>21</v>
      </c>
    </row>
    <row r="21" spans="3:13" ht="23.25" customHeight="1" thickBot="1">
      <c r="C21" s="12" t="s">
        <v>22</v>
      </c>
      <c r="D21" s="31">
        <v>974499.59999999963</v>
      </c>
      <c r="E21" s="32">
        <f>3391446.2+635749.88+499696.81+219031.05</f>
        <v>4745923.9399999995</v>
      </c>
      <c r="F21" s="32">
        <f>3468889.47+609556.9+513823.88+210006.95</f>
        <v>4802277.2</v>
      </c>
      <c r="G21" s="32">
        <f>+E21</f>
        <v>4745923.9399999995</v>
      </c>
      <c r="H21" s="32">
        <f>+D21+E21-F21</f>
        <v>918146.33999999892</v>
      </c>
      <c r="I21" s="33" t="s">
        <v>23</v>
      </c>
      <c r="J21" s="34">
        <f>212696.57-0.05+30.17+114.15+10.59+105.21-D21</f>
        <v>-761542.95999999961</v>
      </c>
      <c r="K21" s="34">
        <f>621.42-15.43+214940.14-105.67+2538.39-64.63+272.23-13.31+2530.91+4.1-3.84+40.6-35.06-H21</f>
        <v>-697436.48999999883</v>
      </c>
    </row>
    <row r="22" spans="3:13" ht="14.25" customHeight="1" thickBot="1">
      <c r="C22" s="18" t="s">
        <v>24</v>
      </c>
      <c r="D22" s="19">
        <v>281058.14000000013</v>
      </c>
      <c r="E22" s="20">
        <v>1501227.7</v>
      </c>
      <c r="F22" s="20">
        <v>1533506.07</v>
      </c>
      <c r="G22" s="32">
        <v>1489302.95</v>
      </c>
      <c r="H22" s="32">
        <f t="shared" ref="H22:H28" si="0">+D22+E22-F22</f>
        <v>248779.77000000002</v>
      </c>
      <c r="I22" s="35"/>
      <c r="J22" s="34">
        <f>41847.11-66.21</f>
        <v>41780.9</v>
      </c>
      <c r="M22" s="34"/>
    </row>
    <row r="23" spans="3:13" ht="13.5" customHeight="1" thickBot="1">
      <c r="C23" s="29" t="s">
        <v>25</v>
      </c>
      <c r="D23" s="36">
        <v>248.52999999999878</v>
      </c>
      <c r="E23" s="20">
        <v>-2111.2600000000002</v>
      </c>
      <c r="F23" s="20">
        <v>-2103.89</v>
      </c>
      <c r="G23" s="32">
        <v>72788.88</v>
      </c>
      <c r="H23" s="32">
        <f t="shared" si="0"/>
        <v>241.15999999999849</v>
      </c>
      <c r="I23" s="37"/>
      <c r="J23" s="2">
        <f>11003.6-276.5</f>
        <v>10727.1</v>
      </c>
    </row>
    <row r="24" spans="3:13" ht="13.5" customHeight="1" thickBot="1">
      <c r="C24" s="29" t="s">
        <v>26</v>
      </c>
      <c r="D24" s="36">
        <v>12629.93000000008</v>
      </c>
      <c r="E24" s="20">
        <v>-2313.89</v>
      </c>
      <c r="F24" s="20">
        <v>9821.3700000000008</v>
      </c>
      <c r="G24" s="32"/>
      <c r="H24" s="32">
        <f t="shared" si="0"/>
        <v>494.67000000008011</v>
      </c>
      <c r="I24" s="37" t="s">
        <v>27</v>
      </c>
    </row>
    <row r="25" spans="3:13" ht="12.75" customHeight="1" thickBot="1">
      <c r="C25" s="18" t="s">
        <v>28</v>
      </c>
      <c r="D25" s="19">
        <v>91870.510000000009</v>
      </c>
      <c r="E25" s="20">
        <v>515913.77</v>
      </c>
      <c r="F25" s="20">
        <v>523687.91</v>
      </c>
      <c r="G25" s="32">
        <f>738705.49-112359.96-35000-6000-40000-60000-60000-5000</f>
        <v>420345.53</v>
      </c>
      <c r="H25" s="32">
        <f t="shared" si="0"/>
        <v>84096.370000000054</v>
      </c>
      <c r="I25" s="37" t="s">
        <v>29</v>
      </c>
      <c r="J25" s="2">
        <f>27388.47-451.7</f>
        <v>26936.77</v>
      </c>
    </row>
    <row r="26" spans="3:13" ht="27" customHeight="1" thickBot="1">
      <c r="C26" s="18" t="s">
        <v>30</v>
      </c>
      <c r="D26" s="19">
        <v>23455.400000000172</v>
      </c>
      <c r="E26" s="20">
        <f>-1416.88-502.73</f>
        <v>-1919.6100000000001</v>
      </c>
      <c r="F26" s="20">
        <f>4264.43+3123.91</f>
        <v>7388.34</v>
      </c>
      <c r="G26" s="32"/>
      <c r="H26" s="32">
        <f t="shared" si="0"/>
        <v>14147.450000000172</v>
      </c>
      <c r="I26" s="38" t="s">
        <v>31</v>
      </c>
      <c r="J26" s="2">
        <f>14944.95+29389.9-0.01</f>
        <v>44334.840000000004</v>
      </c>
      <c r="K26" s="2">
        <f>9500.21+7657.73+28637.52-33.74</f>
        <v>45761.72</v>
      </c>
    </row>
    <row r="27" spans="3:13" ht="15.75" customHeight="1" thickBot="1">
      <c r="C27" s="18" t="s">
        <v>32</v>
      </c>
      <c r="D27" s="19">
        <v>-4.1104897263721796E-12</v>
      </c>
      <c r="E27" s="23"/>
      <c r="F27" s="23"/>
      <c r="G27" s="32"/>
      <c r="H27" s="32">
        <f t="shared" si="0"/>
        <v>-4.1104897263721796E-12</v>
      </c>
      <c r="I27" s="38"/>
      <c r="J27" s="2">
        <f>2078.94-38.01</f>
        <v>2040.93</v>
      </c>
    </row>
    <row r="28" spans="3:13" ht="13.5" customHeight="1" thickBot="1">
      <c r="C28" s="29" t="s">
        <v>33</v>
      </c>
      <c r="D28" s="19">
        <v>17131.059999999998</v>
      </c>
      <c r="E28" s="23">
        <v>94363.35</v>
      </c>
      <c r="F28" s="23">
        <v>96342.26</v>
      </c>
      <c r="G28" s="32">
        <v>706354.95</v>
      </c>
      <c r="H28" s="32">
        <f t="shared" si="0"/>
        <v>15152.150000000009</v>
      </c>
      <c r="I28" s="37"/>
      <c r="J28" s="2">
        <f>32854.33-78.79</f>
        <v>32775.54</v>
      </c>
    </row>
    <row r="29" spans="3:13" ht="13.5" customHeight="1" thickBot="1">
      <c r="C29" s="18" t="s">
        <v>34</v>
      </c>
      <c r="D29" s="39">
        <v>128930.03000000003</v>
      </c>
      <c r="E29" s="23">
        <v>690468.96</v>
      </c>
      <c r="F29" s="23">
        <v>706588.38</v>
      </c>
      <c r="G29" s="32">
        <v>89095.26</v>
      </c>
      <c r="H29" s="32">
        <f>+D29+E29-F29</f>
        <v>112810.60999999999</v>
      </c>
      <c r="I29" s="38" t="s">
        <v>35</v>
      </c>
      <c r="J29" s="2">
        <f>6091.41-113.99</f>
        <v>5977.42</v>
      </c>
    </row>
    <row r="30" spans="3:13" ht="13.5" customHeight="1" thickBot="1">
      <c r="C30" s="18" t="s">
        <v>36</v>
      </c>
      <c r="D30" s="39">
        <v>17310.800000000017</v>
      </c>
      <c r="E30" s="23">
        <f>166855.01+358820.37+137103.16</f>
        <v>662778.54</v>
      </c>
      <c r="F30" s="23">
        <f>220594.31+320753.35+125626.34+4.93</f>
        <v>666978.92999999993</v>
      </c>
      <c r="G30" s="32">
        <f>+E30</f>
        <v>662778.54</v>
      </c>
      <c r="H30" s="32">
        <f>+D30+E30-F30</f>
        <v>13110.410000000149</v>
      </c>
      <c r="I30" s="38"/>
    </row>
    <row r="31" spans="3:13" ht="13.5" customHeight="1" thickBot="1">
      <c r="C31" s="18" t="s">
        <v>37</v>
      </c>
      <c r="D31" s="39">
        <v>79714.860000000044</v>
      </c>
      <c r="E31" s="23">
        <f>415106.99+122027.2</f>
        <v>537134.18999999994</v>
      </c>
      <c r="F31" s="23">
        <f>406327.79+118067.67</f>
        <v>524395.46</v>
      </c>
      <c r="G31" s="32">
        <f>+E31</f>
        <v>537134.18999999994</v>
      </c>
      <c r="H31" s="32">
        <f>+D31+E31-F31</f>
        <v>92453.590000000084</v>
      </c>
      <c r="I31" s="38" t="s">
        <v>27</v>
      </c>
    </row>
    <row r="32" spans="3:13" ht="13.5" hidden="1" customHeight="1" thickBot="1">
      <c r="C32" s="29" t="s">
        <v>38</v>
      </c>
      <c r="D32" s="39"/>
      <c r="E32" s="23"/>
      <c r="F32" s="23"/>
      <c r="G32" s="32"/>
      <c r="H32" s="20">
        <f>+D32+E32-F32</f>
        <v>0</v>
      </c>
      <c r="I32" s="38"/>
      <c r="J32" s="2">
        <f>2210.74+1030.78</f>
        <v>3241.5199999999995</v>
      </c>
      <c r="K32" s="2">
        <f>5457.1+8499.49</f>
        <v>13956.59</v>
      </c>
    </row>
    <row r="33" spans="3:9" ht="13.5" hidden="1" customHeight="1" thickBot="1">
      <c r="C33" s="18" t="s">
        <v>39</v>
      </c>
      <c r="D33" s="19">
        <v>0</v>
      </c>
      <c r="E33" s="23"/>
      <c r="F33" s="23"/>
      <c r="G33" s="32"/>
      <c r="H33" s="23">
        <f>+D33+E33-F33</f>
        <v>0</v>
      </c>
      <c r="I33" s="38"/>
    </row>
    <row r="34" spans="3:9" s="41" customFormat="1" ht="13.5" customHeight="1" thickBot="1">
      <c r="C34" s="18" t="s">
        <v>19</v>
      </c>
      <c r="D34" s="26">
        <f>SUM(D21:D33)</f>
        <v>1626848.8600000003</v>
      </c>
      <c r="E34" s="27">
        <f>SUM(E21:E33)</f>
        <v>8741465.6899999995</v>
      </c>
      <c r="F34" s="27">
        <f>SUM(F21:F33)</f>
        <v>8868882.0300000012</v>
      </c>
      <c r="G34" s="27">
        <f>SUM(G21:G33)</f>
        <v>8723724.2400000002</v>
      </c>
      <c r="H34" s="27">
        <f>SUM(H21:H33)</f>
        <v>1499432.5199999993</v>
      </c>
      <c r="I34" s="40"/>
    </row>
    <row r="35" spans="3:9" ht="13.5" customHeight="1" thickBot="1">
      <c r="C35" s="42" t="s">
        <v>40</v>
      </c>
      <c r="D35" s="42"/>
      <c r="E35" s="42"/>
      <c r="F35" s="42"/>
      <c r="G35" s="42"/>
      <c r="H35" s="42"/>
      <c r="I35" s="42"/>
    </row>
    <row r="36" spans="3:9" ht="39" customHeight="1" thickBot="1">
      <c r="C36" s="43" t="s">
        <v>41</v>
      </c>
      <c r="D36" s="44" t="s">
        <v>42</v>
      </c>
      <c r="E36" s="44"/>
      <c r="F36" s="44"/>
      <c r="G36" s="44"/>
      <c r="H36" s="44"/>
      <c r="I36" s="45" t="s">
        <v>43</v>
      </c>
    </row>
    <row r="37" spans="3:9" ht="28.5" customHeight="1" thickBot="1">
      <c r="C37" s="46" t="s">
        <v>44</v>
      </c>
      <c r="D37" s="47" t="s">
        <v>45</v>
      </c>
      <c r="E37" s="48"/>
      <c r="F37" s="48"/>
      <c r="G37" s="48"/>
      <c r="H37" s="49"/>
      <c r="I37" s="50" t="s">
        <v>44</v>
      </c>
    </row>
    <row r="38" spans="3:9" ht="28.5" customHeight="1" thickBot="1">
      <c r="C38" s="46" t="s">
        <v>46</v>
      </c>
      <c r="D38" s="47" t="s">
        <v>47</v>
      </c>
      <c r="E38" s="48"/>
      <c r="F38" s="48"/>
      <c r="G38" s="48"/>
      <c r="H38" s="49"/>
      <c r="I38" s="50" t="s">
        <v>46</v>
      </c>
    </row>
    <row r="39" spans="3:9" ht="28.5" customHeight="1" thickBot="1">
      <c r="C39" s="46" t="s">
        <v>48</v>
      </c>
      <c r="D39" s="47" t="s">
        <v>49</v>
      </c>
      <c r="E39" s="48"/>
      <c r="F39" s="48"/>
      <c r="G39" s="48"/>
      <c r="H39" s="49"/>
      <c r="I39" s="50" t="s">
        <v>48</v>
      </c>
    </row>
    <row r="40" spans="3:9" ht="28.5" customHeight="1" thickBot="1">
      <c r="C40" s="46" t="s">
        <v>50</v>
      </c>
      <c r="D40" s="47" t="s">
        <v>51</v>
      </c>
      <c r="E40" s="48"/>
      <c r="F40" s="48"/>
      <c r="G40" s="48"/>
      <c r="H40" s="49"/>
      <c r="I40" s="50" t="s">
        <v>50</v>
      </c>
    </row>
    <row r="41" spans="3:9" ht="28.5" customHeight="1" thickBot="1">
      <c r="C41" s="46" t="s">
        <v>52</v>
      </c>
      <c r="D41" s="47" t="s">
        <v>53</v>
      </c>
      <c r="E41" s="48"/>
      <c r="F41" s="48"/>
      <c r="G41" s="48"/>
      <c r="H41" s="49"/>
      <c r="I41" s="50" t="s">
        <v>52</v>
      </c>
    </row>
    <row r="42" spans="3:9" ht="28.5" customHeight="1" thickBot="1">
      <c r="C42" s="46" t="s">
        <v>54</v>
      </c>
      <c r="D42" s="47" t="s">
        <v>55</v>
      </c>
      <c r="E42" s="48"/>
      <c r="F42" s="48"/>
      <c r="G42" s="48"/>
      <c r="H42" s="49"/>
      <c r="I42" s="50" t="s">
        <v>54</v>
      </c>
    </row>
    <row r="43" spans="3:9" ht="28.5" customHeight="1" thickBot="1">
      <c r="C43" s="46" t="s">
        <v>56</v>
      </c>
      <c r="D43" s="47" t="s">
        <v>57</v>
      </c>
      <c r="E43" s="48"/>
      <c r="F43" s="48"/>
      <c r="G43" s="48"/>
      <c r="H43" s="49"/>
      <c r="I43" s="50" t="s">
        <v>56</v>
      </c>
    </row>
    <row r="44" spans="3:9" ht="28.5" customHeight="1" thickBot="1">
      <c r="C44" s="46" t="s">
        <v>58</v>
      </c>
      <c r="D44" s="47" t="s">
        <v>59</v>
      </c>
      <c r="E44" s="48"/>
      <c r="F44" s="48"/>
      <c r="G44" s="48"/>
      <c r="H44" s="49"/>
      <c r="I44" s="50" t="s">
        <v>58</v>
      </c>
    </row>
    <row r="45" spans="3:9" ht="28.5" customHeight="1" thickBot="1">
      <c r="C45" s="46" t="s">
        <v>60</v>
      </c>
      <c r="D45" s="47" t="s">
        <v>61</v>
      </c>
      <c r="E45" s="48"/>
      <c r="F45" s="48"/>
      <c r="G45" s="48"/>
      <c r="H45" s="49"/>
      <c r="I45" s="50" t="s">
        <v>60</v>
      </c>
    </row>
    <row r="46" spans="3:9" ht="28.5" customHeight="1" thickBot="1">
      <c r="C46" s="46" t="s">
        <v>62</v>
      </c>
      <c r="D46" s="47" t="s">
        <v>63</v>
      </c>
      <c r="E46" s="48"/>
      <c r="F46" s="48"/>
      <c r="G46" s="48"/>
      <c r="H46" s="49"/>
      <c r="I46" s="50" t="s">
        <v>62</v>
      </c>
    </row>
    <row r="47" spans="3:9" ht="27" customHeight="1" thickBot="1">
      <c r="C47" s="46" t="s">
        <v>64</v>
      </c>
      <c r="D47" s="47" t="s">
        <v>65</v>
      </c>
      <c r="E47" s="48"/>
      <c r="F47" s="48"/>
      <c r="G47" s="48"/>
      <c r="H47" s="49"/>
      <c r="I47" s="50" t="s">
        <v>64</v>
      </c>
    </row>
    <row r="48" spans="3:9" ht="20.25" customHeight="1">
      <c r="C48" s="51" t="s">
        <v>66</v>
      </c>
      <c r="D48" s="51"/>
      <c r="E48" s="51"/>
      <c r="F48" s="51"/>
      <c r="G48" s="51"/>
      <c r="H48" s="52">
        <f>+H18+H34</f>
        <v>1522475.4299999992</v>
      </c>
    </row>
    <row r="49" spans="3:8" ht="12" customHeight="1">
      <c r="C49" s="54" t="s">
        <v>67</v>
      </c>
      <c r="D49" s="54"/>
      <c r="F49" s="55"/>
      <c r="G49" s="55"/>
      <c r="H49" s="55"/>
    </row>
    <row r="50" spans="3:8" ht="12.75" hidden="1" customHeight="1">
      <c r="C50" s="56" t="s">
        <v>68</v>
      </c>
    </row>
    <row r="51" spans="3:8" hidden="1">
      <c r="C51" s="2"/>
      <c r="D51" s="2"/>
      <c r="E51" s="2"/>
      <c r="F51" s="2"/>
      <c r="G51" s="2"/>
      <c r="H51" s="2"/>
    </row>
    <row r="52" spans="3:8" hidden="1">
      <c r="D52" s="57"/>
      <c r="E52" s="57"/>
      <c r="F52" s="57"/>
      <c r="G52" s="57"/>
      <c r="H52" s="57"/>
    </row>
    <row r="53" spans="3:8" hidden="1">
      <c r="D53" s="58"/>
      <c r="E53" s="57">
        <f>+E18+E34</f>
        <v>8740508.6600000001</v>
      </c>
      <c r="F53" s="57">
        <f>+F18+F34</f>
        <v>8876816.4200000018</v>
      </c>
    </row>
    <row r="54" spans="3:8" hidden="1">
      <c r="E54" s="59">
        <f>1231799.67+7410871.83</f>
        <v>8642671.5</v>
      </c>
      <c r="F54" s="53">
        <f>5042309.03+960175.26</f>
        <v>6002484.29</v>
      </c>
    </row>
    <row r="55" spans="3:8" hidden="1">
      <c r="E55" s="57">
        <f>+E54-E53</f>
        <v>-97837.160000000149</v>
      </c>
      <c r="F55" s="57">
        <f>+F54-F53</f>
        <v>-2874332.1300000018</v>
      </c>
    </row>
    <row r="58" spans="3:8">
      <c r="C58" s="53" t="s">
        <v>69</v>
      </c>
      <c r="E58" s="57">
        <f>++E34+E18+24700+307229.5</f>
        <v>9072438.1600000001</v>
      </c>
      <c r="F58" s="57"/>
      <c r="G58" s="57">
        <f>+G34+G18</f>
        <v>8723724.2400000002</v>
      </c>
    </row>
    <row r="59" spans="3:8" hidden="1">
      <c r="D59" s="57">
        <f>+D21+D22+D28</f>
        <v>1272688.7999999998</v>
      </c>
      <c r="E59" s="57">
        <f>+E21+E22+E28</f>
        <v>6341514.9899999993</v>
      </c>
      <c r="F59" s="57">
        <f>+F21+F22+F28</f>
        <v>6432125.5300000003</v>
      </c>
      <c r="G59" s="57">
        <f>+G21+G22+G28</f>
        <v>6941581.8399999999</v>
      </c>
      <c r="H59" s="57">
        <f>+H21+H22+H28</f>
        <v>1182078.2599999988</v>
      </c>
    </row>
    <row r="60" spans="3:8" hidden="1">
      <c r="E60" s="53">
        <v>6056847.9800000004</v>
      </c>
      <c r="F60" s="53">
        <v>5965352.5800000001</v>
      </c>
    </row>
    <row r="61" spans="3:8" hidden="1">
      <c r="E61" s="57">
        <f>+E60-E59</f>
        <v>-284667.00999999885</v>
      </c>
      <c r="F61" s="57">
        <f>+F60-F59</f>
        <v>-466772.95000000019</v>
      </c>
    </row>
    <row r="62" spans="3:8" hidden="1">
      <c r="E62" s="53">
        <f>145852.13+423343.92</f>
        <v>569196.05000000005</v>
      </c>
    </row>
  </sheetData>
  <mergeCells count="21">
    <mergeCell ref="D45:H45"/>
    <mergeCell ref="D46:H46"/>
    <mergeCell ref="D47:H47"/>
    <mergeCell ref="D39:H39"/>
    <mergeCell ref="D40:H40"/>
    <mergeCell ref="D41:H41"/>
    <mergeCell ref="D42:H42"/>
    <mergeCell ref="D43:H43"/>
    <mergeCell ref="D44:H44"/>
    <mergeCell ref="C19:I19"/>
    <mergeCell ref="I21:I22"/>
    <mergeCell ref="C35:I35"/>
    <mergeCell ref="D36:H36"/>
    <mergeCell ref="D37:H37"/>
    <mergeCell ref="D38:H38"/>
    <mergeCell ref="C7:I7"/>
    <mergeCell ref="C8:I8"/>
    <mergeCell ref="C9:I9"/>
    <mergeCell ref="C10:I10"/>
    <mergeCell ref="C12:I12"/>
    <mergeCell ref="I13:I17"/>
  </mergeCells>
  <pageMargins left="0.59055118110236227" right="0" top="0" bottom="0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41"/>
  <sheetViews>
    <sheetView topLeftCell="A14" zoomScaleNormal="100" zoomScaleSheetLayoutView="120" workbookViewId="0">
      <selection activeCell="I33" sqref="I33:I37"/>
    </sheetView>
  </sheetViews>
  <sheetFormatPr defaultRowHeight="15"/>
  <cols>
    <col min="1" max="1" width="4.5703125" style="61" customWidth="1"/>
    <col min="2" max="2" width="12.42578125" style="61" customWidth="1"/>
    <col min="3" max="3" width="13.42578125" style="61" hidden="1" customWidth="1"/>
    <col min="4" max="4" width="12.140625" style="61" customWidth="1"/>
    <col min="5" max="5" width="13.5703125" style="61" customWidth="1"/>
    <col min="6" max="6" width="13.42578125" style="61" customWidth="1"/>
    <col min="7" max="7" width="14.42578125" style="61" customWidth="1"/>
    <col min="8" max="9" width="15.140625" style="61" customWidth="1"/>
    <col min="10" max="16384" width="9.140625" style="61"/>
  </cols>
  <sheetData>
    <row r="13" spans="1:9">
      <c r="A13" s="60" t="s">
        <v>70</v>
      </c>
      <c r="B13" s="60"/>
      <c r="C13" s="60"/>
      <c r="D13" s="60"/>
      <c r="E13" s="60"/>
      <c r="F13" s="60"/>
      <c r="G13" s="60"/>
      <c r="H13" s="60"/>
      <c r="I13" s="60"/>
    </row>
    <row r="14" spans="1:9">
      <c r="A14" s="60" t="s">
        <v>71</v>
      </c>
      <c r="B14" s="60"/>
      <c r="C14" s="60"/>
      <c r="D14" s="60"/>
      <c r="E14" s="60"/>
      <c r="F14" s="60"/>
      <c r="G14" s="60"/>
      <c r="H14" s="60"/>
      <c r="I14" s="60"/>
    </row>
    <row r="15" spans="1:9">
      <c r="A15" s="60" t="s">
        <v>72</v>
      </c>
      <c r="B15" s="60"/>
      <c r="C15" s="60"/>
      <c r="D15" s="60"/>
      <c r="E15" s="60"/>
      <c r="F15" s="60"/>
      <c r="G15" s="60"/>
      <c r="H15" s="60"/>
      <c r="I15" s="60"/>
    </row>
    <row r="16" spans="1:9" ht="60">
      <c r="A16" s="62" t="s">
        <v>73</v>
      </c>
      <c r="B16" s="62" t="s">
        <v>74</v>
      </c>
      <c r="C16" s="62" t="s">
        <v>75</v>
      </c>
      <c r="D16" s="62" t="s">
        <v>76</v>
      </c>
      <c r="E16" s="62" t="s">
        <v>77</v>
      </c>
      <c r="F16" s="63" t="s">
        <v>78</v>
      </c>
      <c r="G16" s="63" t="s">
        <v>79</v>
      </c>
      <c r="H16" s="62" t="s">
        <v>80</v>
      </c>
      <c r="I16" s="62" t="s">
        <v>81</v>
      </c>
    </row>
    <row r="17" spans="1:9">
      <c r="A17" s="64" t="s">
        <v>82</v>
      </c>
      <c r="B17" s="65">
        <v>-263.47915999999987</v>
      </c>
      <c r="C17" s="65"/>
      <c r="D17" s="65">
        <v>1501.2276999999999</v>
      </c>
      <c r="E17" s="65">
        <v>1533.5060699999999</v>
      </c>
      <c r="F17" s="65">
        <v>331.92950000000002</v>
      </c>
      <c r="G17" s="65">
        <v>1489.30295</v>
      </c>
      <c r="H17" s="66">
        <v>248.77977000000001</v>
      </c>
      <c r="I17" s="66">
        <f>B17+D17+F17-G17</f>
        <v>80.37509</v>
      </c>
    </row>
    <row r="18" spans="1:9">
      <c r="B18" s="67"/>
      <c r="C18" s="67"/>
      <c r="D18" s="67"/>
      <c r="E18" s="67"/>
      <c r="F18" s="67"/>
      <c r="G18" s="67"/>
    </row>
    <row r="19" spans="1:9">
      <c r="A19" s="61" t="s">
        <v>83</v>
      </c>
    </row>
    <row r="20" spans="1:9">
      <c r="A20" s="67" t="s">
        <v>84</v>
      </c>
    </row>
    <row r="21" spans="1:9">
      <c r="A21" s="68" t="s">
        <v>85</v>
      </c>
    </row>
    <row r="22" spans="1:9">
      <c r="A22" s="68" t="s">
        <v>86</v>
      </c>
    </row>
    <row r="23" spans="1:9">
      <c r="A23" s="68" t="s">
        <v>87</v>
      </c>
    </row>
    <row r="24" spans="1:9">
      <c r="A24" s="68" t="s">
        <v>88</v>
      </c>
    </row>
    <row r="25" spans="1:9">
      <c r="A25" s="67" t="s">
        <v>89</v>
      </c>
    </row>
    <row r="26" spans="1:9">
      <c r="A26" s="67" t="s">
        <v>90</v>
      </c>
      <c r="D26" s="69"/>
      <c r="E26" s="69"/>
      <c r="F26" s="69"/>
    </row>
    <row r="27" spans="1:9">
      <c r="A27" s="67" t="s">
        <v>91</v>
      </c>
    </row>
    <row r="28" spans="1:9">
      <c r="A28" s="67" t="s">
        <v>92</v>
      </c>
    </row>
    <row r="29" spans="1:9">
      <c r="A29" s="67" t="s">
        <v>93</v>
      </c>
    </row>
    <row r="30" spans="1:9">
      <c r="A30" s="67" t="s">
        <v>94</v>
      </c>
    </row>
    <row r="31" spans="1:9">
      <c r="A31" s="67" t="s">
        <v>95</v>
      </c>
    </row>
    <row r="32" spans="1:9">
      <c r="A32" s="67" t="s">
        <v>96</v>
      </c>
    </row>
    <row r="33" spans="1:9">
      <c r="A33" s="67" t="s">
        <v>97</v>
      </c>
      <c r="I33" s="69"/>
    </row>
    <row r="34" spans="1:9">
      <c r="A34" s="67" t="s">
        <v>98</v>
      </c>
      <c r="I34" s="69"/>
    </row>
    <row r="35" spans="1:9">
      <c r="A35" s="67" t="s">
        <v>99</v>
      </c>
      <c r="I35" s="69"/>
    </row>
    <row r="36" spans="1:9">
      <c r="A36" s="61" t="s">
        <v>100</v>
      </c>
      <c r="I36" s="69"/>
    </row>
    <row r="37" spans="1:9">
      <c r="A37" s="67" t="s">
        <v>101</v>
      </c>
      <c r="I37" s="69"/>
    </row>
    <row r="38" spans="1:9">
      <c r="A38" s="67" t="s">
        <v>102</v>
      </c>
    </row>
    <row r="39" spans="1:9">
      <c r="A39" s="67" t="s">
        <v>103</v>
      </c>
    </row>
    <row r="40" spans="1:9">
      <c r="A40" s="67" t="s">
        <v>104</v>
      </c>
    </row>
    <row r="41" spans="1:9">
      <c r="A41" s="67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Парковый5</vt:lpstr>
      <vt:lpstr>текущ</vt:lpstr>
      <vt:lpstr>Парковый5!Область_печати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2024-03-05T12:27:54Z</dcterms:created>
  <dcterms:modified xsi:type="dcterms:W3CDTF">2024-03-05T12:28:43Z</dcterms:modified>
</cp:coreProperties>
</file>