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Школьная1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D62" i="1"/>
  <c r="D60"/>
  <c r="H56"/>
  <c r="G55"/>
  <c r="F55"/>
  <c r="E55"/>
  <c r="D55"/>
  <c r="D46"/>
  <c r="H45"/>
  <c r="F44"/>
  <c r="H44" s="1"/>
  <c r="F43"/>
  <c r="E43"/>
  <c r="G43" s="1"/>
  <c r="K42"/>
  <c r="J42"/>
  <c r="F42"/>
  <c r="F46" s="1"/>
  <c r="J41"/>
  <c r="H41"/>
  <c r="H40"/>
  <c r="K39"/>
  <c r="J39"/>
  <c r="H39"/>
  <c r="H38"/>
  <c r="H37"/>
  <c r="H36"/>
  <c r="J35"/>
  <c r="H35"/>
  <c r="H59" s="1"/>
  <c r="H64" s="1"/>
  <c r="G35"/>
  <c r="G46" s="1"/>
  <c r="G58" s="1"/>
  <c r="G32"/>
  <c r="F32"/>
  <c r="E32"/>
  <c r="D32"/>
  <c r="K31"/>
  <c r="H31"/>
  <c r="K30"/>
  <c r="H30"/>
  <c r="K29"/>
  <c r="H29"/>
  <c r="K28"/>
  <c r="F28"/>
  <c r="H28" s="1"/>
  <c r="K27"/>
  <c r="H27"/>
  <c r="H32" l="1"/>
  <c r="H42"/>
  <c r="H55"/>
  <c r="E46"/>
  <c r="E58" s="1"/>
  <c r="H43"/>
  <c r="H46"/>
  <c r="H57" s="1"/>
  <c r="K35"/>
  <c r="H51" l="1"/>
</calcChain>
</file>

<file path=xl/sharedStrings.xml><?xml version="1.0" encoding="utf-8"?>
<sst xmlns="http://schemas.openxmlformats.org/spreadsheetml/2006/main" count="83" uniqueCount="74">
  <si>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</si>
  <si>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</si>
  <si>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</si>
  <si>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Школьная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</si>
  <si>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</si>
  <si>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</si>
  <si>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</si>
  <si>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</si>
  <si>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</si>
  <si>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</si>
  <si>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</si>
  <si>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</si>
  <si>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</si>
  <si>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</si>
  <si>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</si>
  <si>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</si>
  <si>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</si>
  <si>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</si>
  <si>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</si>
  <si>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</si>
  <si>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</si>
  <si>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</si>
  <si>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Н/2008-10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</si>
  <si>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</si>
  <si>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</si>
  <si>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</si>
  <si>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</si>
  <si>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</si>
  <si>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</si>
  <si>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</si>
  <si>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</si>
  <si>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</si>
  <si>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</si>
  <si>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</si>
  <si>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</si>
  <si>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</si>
  <si>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</si>
  <si>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</si>
  <si>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</si>
  <si>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</si>
  <si>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</si>
  <si>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</si>
  <si>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ИП Саакян Г.Р.</t>
  </si>
  <si>
    <t xml:space="preserve">Поступило от ИП Саакян Г.Р. за управление и содержание общедомового имущества  8867,70 руб. </t>
  </si>
  <si>
    <t>ИП Благовский А.Ю.</t>
  </si>
  <si>
    <t xml:space="preserve">Поступило от ИП Благовский А.Ю. за управление и содержание общедомового имущества  13622,57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</si>
  <si>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</si>
  <si>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</si>
  <si>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</si>
  <si>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</si>
  <si>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</si>
  <si>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</si>
  <si>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 по ул. Школьная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</si>
  <si>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</si>
  <si>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</si>
  <si>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</si>
  <si>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</si>
  <si>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</si>
  <si>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</si>
  <si>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</si>
  <si>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</si>
  <si>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</si>
  <si>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</si>
  <si>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24</t>
    </r>
    <r>
      <rPr>
        <b/>
        <sz val="11"/>
        <color indexed="8"/>
        <rFont val="Calibri"/>
        <family val="2"/>
        <charset val="204"/>
      </rPr>
      <t xml:space="preserve">,67  </t>
    </r>
    <r>
      <rPr>
        <sz val="10"/>
        <rFont val="Arial Cyr"/>
        <charset val="204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</si>
  <si>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</si>
  <si>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6.49 т.р.</t>
  </si>
  <si>
    <t>Ремонт тепловых сетей,тепловых пунктов и систем теплопотребления -10.77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</si>
  <si>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</si>
  <si>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- 0.14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</si>
  <si>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</si>
  <si>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</si>
  <si>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- 1.19  т.р.</t>
  </si>
  <si>
    <t>Аварийные работы - 5.83 т.р.</t>
  </si>
  <si>
    <t>Расходные материалы - 0.25 т.р.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</si>
</sst>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4" fontId="14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opLeftCell="C33" zoomScaleNormal="100" workbookViewId="0">
      <selection activeCell="E58" sqref="E5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9.28515625" style="52" customWidth="1"/>
    <col min="4" max="4" width="13.140625" style="52" customWidth="1"/>
    <col min="5" max="5" width="11.85546875" style="52" customWidth="1"/>
    <col min="6" max="6" width="13.28515625" style="52" customWidth="1"/>
    <col min="7" max="7" width="11.85546875" style="52" customWidth="1"/>
    <col min="8" max="8" width="13" style="52" customWidth="1"/>
    <col min="9" max="9" width="22.140625" style="52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60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5</v>
      </c>
      <c r="I25" s="13" t="s">
        <v>9</v>
      </c>
    </row>
    <row r="26" spans="3:11" ht="13.5" customHeight="1" thickBot="1">
      <c r="C26" s="15" t="s">
        <v>10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11</v>
      </c>
      <c r="D27" s="19">
        <v>46313.069999999017</v>
      </c>
      <c r="E27" s="20"/>
      <c r="F27" s="20">
        <v>1219.0999999999999</v>
      </c>
      <c r="G27" s="20"/>
      <c r="H27" s="21">
        <f>+D27+E27-F27</f>
        <v>45093.969999999019</v>
      </c>
      <c r="I27" s="22" t="s">
        <v>12</v>
      </c>
      <c r="K27" s="23">
        <f>9065.65+379116.85+43863.45+29549.7</f>
        <v>461595.65</v>
      </c>
    </row>
    <row r="28" spans="3:11" ht="13.5" customHeight="1" thickBot="1">
      <c r="C28" s="18" t="s">
        <v>13</v>
      </c>
      <c r="D28" s="19">
        <v>30228.880000000012</v>
      </c>
      <c r="E28" s="24"/>
      <c r="F28" s="24">
        <f>176.54+2.78+6.7</f>
        <v>186.01999999999998</v>
      </c>
      <c r="G28" s="20"/>
      <c r="H28" s="21">
        <f>+D28+E28-F28</f>
        <v>30042.860000000011</v>
      </c>
      <c r="I28" s="25"/>
      <c r="K28" s="23">
        <f>170337.66-10021.95+30861.66+19095.04+6304.11</f>
        <v>216576.52</v>
      </c>
    </row>
    <row r="29" spans="3:11" ht="13.5" customHeight="1" thickBot="1">
      <c r="C29" s="18" t="s">
        <v>14</v>
      </c>
      <c r="D29" s="19">
        <v>13256.980000000016</v>
      </c>
      <c r="E29" s="24"/>
      <c r="F29" s="24">
        <v>164.98</v>
      </c>
      <c r="G29" s="20"/>
      <c r="H29" s="21">
        <f>+D29+E29-F29</f>
        <v>13092.000000000016</v>
      </c>
      <c r="I29" s="25"/>
      <c r="K29" s="2">
        <f>2143.39+27031.3+70859.64-3626.08</f>
        <v>96408.25</v>
      </c>
    </row>
    <row r="30" spans="3:11" ht="13.5" customHeight="1" thickBot="1">
      <c r="C30" s="18" t="s">
        <v>15</v>
      </c>
      <c r="D30" s="19">
        <v>10742.410000000007</v>
      </c>
      <c r="E30" s="24"/>
      <c r="F30" s="24">
        <v>12.3</v>
      </c>
      <c r="G30" s="20"/>
      <c r="H30" s="21">
        <f>+D30+E30-F30</f>
        <v>10730.110000000008</v>
      </c>
      <c r="I30" s="25"/>
      <c r="K30" s="23">
        <f>9328.18+25608.76-1260+4363.67+26161.6-1350.23+617.82</f>
        <v>63469.799999999996</v>
      </c>
    </row>
    <row r="31" spans="3:11" ht="13.5" hidden="1" customHeight="1" thickBot="1">
      <c r="C31" s="18" t="s">
        <v>16</v>
      </c>
      <c r="D31" s="19"/>
      <c r="E31" s="24"/>
      <c r="F31" s="24"/>
      <c r="G31" s="20"/>
      <c r="H31" s="21">
        <f>+D31+E31-F31</f>
        <v>0</v>
      </c>
      <c r="I31" s="26"/>
      <c r="K31" s="23">
        <f>733.48-44.66+3129.64+2869.57+57+195.24+21.73</f>
        <v>6962</v>
      </c>
    </row>
    <row r="32" spans="3:11" ht="13.5" customHeight="1" thickBot="1">
      <c r="C32" s="18" t="s">
        <v>17</v>
      </c>
      <c r="D32" s="27">
        <f>SUM(D27:D31)</f>
        <v>100541.33999999904</v>
      </c>
      <c r="E32" s="28">
        <f>SUM(E27:E31)</f>
        <v>0</v>
      </c>
      <c r="F32" s="28">
        <f>SUM(F27:F31)</f>
        <v>1582.3999999999999</v>
      </c>
      <c r="G32" s="28">
        <f>SUM(G27:G31)</f>
        <v>0</v>
      </c>
      <c r="H32" s="28">
        <f>SUM(H27:H31)</f>
        <v>98958.939999999042</v>
      </c>
      <c r="I32" s="18"/>
    </row>
    <row r="33" spans="3:11" ht="13.5" customHeight="1" thickBot="1">
      <c r="C33" s="29" t="s">
        <v>18</v>
      </c>
      <c r="D33" s="29"/>
      <c r="E33" s="29"/>
      <c r="F33" s="29"/>
      <c r="G33" s="29"/>
      <c r="H33" s="29"/>
      <c r="I33" s="29"/>
    </row>
    <row r="34" spans="3:11" ht="48" customHeight="1" thickBot="1">
      <c r="C34" s="30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19</v>
      </c>
      <c r="I34" s="31" t="s">
        <v>20</v>
      </c>
    </row>
    <row r="35" spans="3:11" ht="32.25" customHeight="1" thickBot="1">
      <c r="C35" s="12" t="s">
        <v>21</v>
      </c>
      <c r="D35" s="32">
        <v>271440.47999999975</v>
      </c>
      <c r="E35" s="33">
        <v>1500143.16</v>
      </c>
      <c r="F35" s="33">
        <v>1432794.79</v>
      </c>
      <c r="G35" s="33">
        <f>+E35</f>
        <v>1500143.16</v>
      </c>
      <c r="H35" s="33">
        <f t="shared" ref="H35:H45" si="0">+D35+E35-F35</f>
        <v>338788.84999999963</v>
      </c>
      <c r="I35" s="34" t="s">
        <v>22</v>
      </c>
      <c r="J35" s="35">
        <f>202175.02+42.35-3.53+145.91-12.16-D35</f>
        <v>-69092.889999999752</v>
      </c>
      <c r="K35" s="23">
        <f>819.77+2530.25+246354.96-H35</f>
        <v>-89083.869999999646</v>
      </c>
    </row>
    <row r="36" spans="3:11" ht="14.25" customHeight="1" thickBot="1">
      <c r="C36" s="18" t="s">
        <v>23</v>
      </c>
      <c r="D36" s="19">
        <v>58487.929999999993</v>
      </c>
      <c r="E36" s="20">
        <v>332845.18</v>
      </c>
      <c r="F36" s="20">
        <v>317575.71999999997</v>
      </c>
      <c r="G36" s="33">
        <v>24668.54</v>
      </c>
      <c r="H36" s="33">
        <f>+D36+E36-F36</f>
        <v>73757.390000000014</v>
      </c>
      <c r="I36" s="36"/>
      <c r="J36" s="35"/>
    </row>
    <row r="37" spans="3:11" ht="13.5" customHeight="1" thickBot="1">
      <c r="C37" s="30" t="s">
        <v>24</v>
      </c>
      <c r="D37" s="37">
        <v>2407.9199999999996</v>
      </c>
      <c r="E37" s="20"/>
      <c r="F37" s="20">
        <v>7.98</v>
      </c>
      <c r="G37" s="33"/>
      <c r="H37" s="33">
        <f t="shared" si="0"/>
        <v>2399.9399999999996</v>
      </c>
      <c r="I37" s="38"/>
    </row>
    <row r="38" spans="3:11" ht="12.75" hidden="1" customHeight="1" thickBot="1">
      <c r="C38" s="18" t="s">
        <v>25</v>
      </c>
      <c r="D38" s="19">
        <v>0</v>
      </c>
      <c r="E38" s="20"/>
      <c r="F38" s="20"/>
      <c r="G38" s="33"/>
      <c r="H38" s="33">
        <f t="shared" si="0"/>
        <v>0</v>
      </c>
      <c r="I38" s="39" t="s">
        <v>26</v>
      </c>
    </row>
    <row r="39" spans="3:11" ht="32.25" customHeight="1" thickBot="1">
      <c r="C39" s="18" t="s">
        <v>27</v>
      </c>
      <c r="D39" s="19">
        <v>6072.260000000002</v>
      </c>
      <c r="E39" s="20"/>
      <c r="F39" s="20">
        <v>204.51</v>
      </c>
      <c r="G39" s="33"/>
      <c r="H39" s="33">
        <f t="shared" si="0"/>
        <v>5867.7500000000018</v>
      </c>
      <c r="I39" s="40" t="s">
        <v>28</v>
      </c>
      <c r="J39" s="2">
        <f>19164.27+28399.79-2085.19</f>
        <v>45478.869999999995</v>
      </c>
      <c r="K39" s="2">
        <f>27826.83-1904.17+14859.77-241.09+15395.24</f>
        <v>55936.580000000009</v>
      </c>
    </row>
    <row r="40" spans="3:11" ht="33.75" customHeight="1" thickBot="1">
      <c r="C40" s="18" t="s">
        <v>29</v>
      </c>
      <c r="D40" s="19">
        <v>9108.260000000002</v>
      </c>
      <c r="E40" s="24">
        <v>56370.6</v>
      </c>
      <c r="F40" s="24">
        <v>53668.08</v>
      </c>
      <c r="G40" s="33">
        <v>14904</v>
      </c>
      <c r="H40" s="33">
        <f t="shared" si="0"/>
        <v>11810.779999999999</v>
      </c>
      <c r="I40" s="40" t="s">
        <v>30</v>
      </c>
    </row>
    <row r="41" spans="3:11" ht="13.5" customHeight="1" thickBot="1">
      <c r="C41" s="30" t="s">
        <v>31</v>
      </c>
      <c r="D41" s="19">
        <v>5710.6299999999019</v>
      </c>
      <c r="E41" s="24"/>
      <c r="F41" s="24">
        <v>125.77</v>
      </c>
      <c r="G41" s="33"/>
      <c r="H41" s="33">
        <f t="shared" si="0"/>
        <v>5584.8599999999014</v>
      </c>
      <c r="I41" s="39"/>
      <c r="J41" s="2">
        <f>43510.35-168.89</f>
        <v>43341.46</v>
      </c>
    </row>
    <row r="42" spans="3:11" ht="13.5" customHeight="1" thickBot="1">
      <c r="C42" s="30" t="s">
        <v>32</v>
      </c>
      <c r="D42" s="19">
        <v>13548.970000000007</v>
      </c>
      <c r="E42" s="24"/>
      <c r="F42" s="24">
        <f>33.78+16.76</f>
        <v>50.540000000000006</v>
      </c>
      <c r="G42" s="33"/>
      <c r="H42" s="20">
        <f t="shared" si="0"/>
        <v>13498.430000000006</v>
      </c>
      <c r="I42" s="39"/>
      <c r="J42" s="2">
        <f>4599.35+2399.86</f>
        <v>6999.2100000000009</v>
      </c>
      <c r="K42" s="2">
        <f>31288.49+18379.04</f>
        <v>49667.53</v>
      </c>
    </row>
    <row r="43" spans="3:11" ht="13.5" customHeight="1" thickBot="1">
      <c r="C43" s="30" t="s">
        <v>33</v>
      </c>
      <c r="D43" s="19">
        <v>19117.949999999979</v>
      </c>
      <c r="E43" s="24">
        <f>50086.44+12480.49</f>
        <v>62566.93</v>
      </c>
      <c r="F43" s="24">
        <f>59251.56+12868.86</f>
        <v>72120.42</v>
      </c>
      <c r="G43" s="33">
        <f>+E43</f>
        <v>62566.93</v>
      </c>
      <c r="H43" s="20">
        <f t="shared" si="0"/>
        <v>9564.4599999999773</v>
      </c>
      <c r="I43" s="39" t="s">
        <v>34</v>
      </c>
    </row>
    <row r="44" spans="3:11" ht="13.5" customHeight="1" thickBot="1">
      <c r="C44" s="30" t="s">
        <v>35</v>
      </c>
      <c r="D44" s="19">
        <v>-9801.7900000000009</v>
      </c>
      <c r="E44" s="24"/>
      <c r="F44" s="24">
        <f>1074.94+551.22+546.05</f>
        <v>2172.21</v>
      </c>
      <c r="G44" s="33"/>
      <c r="H44" s="20">
        <f t="shared" si="0"/>
        <v>-11974</v>
      </c>
      <c r="I44" s="39"/>
    </row>
    <row r="45" spans="3:11" ht="13.5" customHeight="1" thickBot="1">
      <c r="C45" s="18" t="s">
        <v>36</v>
      </c>
      <c r="D45" s="19">
        <v>18367.789999999994</v>
      </c>
      <c r="E45" s="24">
        <v>100995.76</v>
      </c>
      <c r="F45" s="24">
        <v>96468.02</v>
      </c>
      <c r="G45" s="33">
        <v>83608.02</v>
      </c>
      <c r="H45" s="20">
        <f t="shared" si="0"/>
        <v>22895.529999999984</v>
      </c>
      <c r="I45" s="40" t="s">
        <v>37</v>
      </c>
    </row>
    <row r="46" spans="3:11" s="41" customFormat="1" ht="13.5" customHeight="1" thickBot="1">
      <c r="C46" s="18" t="s">
        <v>17</v>
      </c>
      <c r="D46" s="27">
        <f>SUM(D35:D45)</f>
        <v>394460.39999999962</v>
      </c>
      <c r="E46" s="28">
        <f>SUM(E35:E45)</f>
        <v>2052921.63</v>
      </c>
      <c r="F46" s="28">
        <f>SUM(F35:F45)</f>
        <v>1975188.04</v>
      </c>
      <c r="G46" s="28">
        <f>SUM(G35:G45)</f>
        <v>1685890.65</v>
      </c>
      <c r="H46" s="28">
        <f>SUM(H35:H45)</f>
        <v>472193.98999999947</v>
      </c>
      <c r="I46" s="38"/>
    </row>
    <row r="47" spans="3:11" ht="13.5" customHeight="1" thickBot="1">
      <c r="C47" s="42" t="s">
        <v>38</v>
      </c>
      <c r="D47" s="42"/>
      <c r="E47" s="42"/>
      <c r="F47" s="42"/>
      <c r="G47" s="42"/>
      <c r="H47" s="42"/>
      <c r="I47" s="42"/>
    </row>
    <row r="48" spans="3:11" ht="51.75" customHeight="1" thickBot="1">
      <c r="C48" s="43" t="s">
        <v>39</v>
      </c>
      <c r="D48" s="44" t="s">
        <v>40</v>
      </c>
      <c r="E48" s="44"/>
      <c r="F48" s="44"/>
      <c r="G48" s="44"/>
      <c r="H48" s="44"/>
      <c r="I48" s="45" t="s">
        <v>41</v>
      </c>
    </row>
    <row r="49" spans="3:9" ht="30.75" customHeight="1" thickBot="1">
      <c r="C49" s="43" t="s">
        <v>42</v>
      </c>
      <c r="D49" s="46" t="s">
        <v>43</v>
      </c>
      <c r="E49" s="47"/>
      <c r="F49" s="47"/>
      <c r="G49" s="47"/>
      <c r="H49" s="48"/>
      <c r="I49" s="49" t="s">
        <v>42</v>
      </c>
    </row>
    <row r="50" spans="3:9" ht="27.75" customHeight="1" thickBot="1">
      <c r="C50" s="43" t="s">
        <v>44</v>
      </c>
      <c r="D50" s="46" t="s">
        <v>45</v>
      </c>
      <c r="E50" s="47"/>
      <c r="F50" s="47"/>
      <c r="G50" s="47"/>
      <c r="H50" s="48"/>
      <c r="I50" s="49" t="s">
        <v>44</v>
      </c>
    </row>
    <row r="51" spans="3:9" ht="18" customHeight="1">
      <c r="C51" s="50" t="s">
        <v>46</v>
      </c>
      <c r="D51" s="50"/>
      <c r="E51" s="50"/>
      <c r="F51" s="50"/>
      <c r="G51" s="50"/>
      <c r="H51" s="51">
        <f>+H32+H46</f>
        <v>571152.92999999854</v>
      </c>
    </row>
    <row r="52" spans="3:9" ht="15">
      <c r="C52" s="53" t="s">
        <v>47</v>
      </c>
      <c r="D52" s="53"/>
    </row>
    <row r="53" spans="3:9" ht="12.75" hidden="1" customHeight="1">
      <c r="C53" s="54" t="s">
        <v>48</v>
      </c>
    </row>
    <row r="54" spans="3:9">
      <c r="E54" s="55"/>
      <c r="F54" s="55"/>
    </row>
    <row r="55" spans="3:9" hidden="1">
      <c r="D55" s="56">
        <f>+D35+D36+D37+D40</f>
        <v>341444.58999999973</v>
      </c>
      <c r="E55" s="56">
        <f>+E35+E36+E37+E40</f>
        <v>1889358.94</v>
      </c>
      <c r="F55" s="56">
        <f>+F35+F36+F37+F40</f>
        <v>1804046.57</v>
      </c>
      <c r="G55" s="56">
        <f>+G35+G36+G37+G40</f>
        <v>1539715.7</v>
      </c>
      <c r="H55" s="56">
        <f>+H35+H36+H37+H40</f>
        <v>426756.95999999961</v>
      </c>
    </row>
    <row r="56" spans="3:9" hidden="1">
      <c r="H56" s="52">
        <f>92923.05+27136.99+15327.08+61878.24+30625.65+85647.18+10008.11+406320.61+64486.98+6735.55+1943.11</f>
        <v>803032.54999999993</v>
      </c>
    </row>
    <row r="57" spans="3:9" hidden="1">
      <c r="H57" s="55">
        <f>+H46-H56</f>
        <v>-330838.56000000046</v>
      </c>
    </row>
    <row r="58" spans="3:9">
      <c r="C58" s="52" t="s">
        <v>49</v>
      </c>
      <c r="E58" s="55">
        <f>+E46+E32+35165+8867.7+13622.57</f>
        <v>2110576.9</v>
      </c>
      <c r="G58" s="55">
        <f>+G46+G32</f>
        <v>1685890.65</v>
      </c>
    </row>
    <row r="59" spans="3:9">
      <c r="H59" s="55">
        <f>+H35+H36+H37+H40+H45</f>
        <v>449652.48999999958</v>
      </c>
    </row>
    <row r="60" spans="3:9" hidden="1">
      <c r="D60" s="52">
        <f>382436.75+71701.92+71701.88+6877.64</f>
        <v>532718.19000000006</v>
      </c>
    </row>
    <row r="61" spans="3:9" hidden="1">
      <c r="D61" s="52">
        <v>1401281.75</v>
      </c>
    </row>
    <row r="62" spans="3:9" hidden="1">
      <c r="D62" s="55">
        <f>+D61-D46-D32</f>
        <v>906280.01000000129</v>
      </c>
    </row>
    <row r="63" spans="3:9">
      <c r="H63" s="52">
        <v>449652.49</v>
      </c>
    </row>
    <row r="64" spans="3:9">
      <c r="H64" s="55">
        <f>+H59-H63</f>
        <v>0</v>
      </c>
    </row>
  </sheetData>
  <mergeCells count="12">
    <mergeCell ref="C33:I33"/>
    <mergeCell ref="I35:I36"/>
    <mergeCell ref="C47:I47"/>
    <mergeCell ref="D48:H48"/>
    <mergeCell ref="D49:H49"/>
    <mergeCell ref="D50:H50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abSelected="1" zoomScaleNormal="100" zoomScaleSheetLayoutView="120" workbookViewId="0">
      <selection activeCell="F21" sqref="F21"/>
    </sheetView>
  </sheetViews>
  <sheetFormatPr defaultRowHeight="15"/>
  <cols>
    <col min="1" max="1" width="4.5703125" style="58" customWidth="1"/>
    <col min="2" max="2" width="12.42578125" style="58" customWidth="1"/>
    <col min="3" max="3" width="13.42578125" style="58" hidden="1" customWidth="1"/>
    <col min="4" max="4" width="12.140625" style="58" customWidth="1"/>
    <col min="5" max="5" width="13.5703125" style="58" customWidth="1"/>
    <col min="6" max="6" width="13.42578125" style="58" customWidth="1"/>
    <col min="7" max="7" width="14.42578125" style="58" customWidth="1"/>
    <col min="8" max="8" width="15.140625" style="58" customWidth="1"/>
    <col min="9" max="9" width="13.5703125" style="58" customWidth="1"/>
    <col min="10" max="16384" width="9.140625" style="58"/>
  </cols>
  <sheetData>
    <row r="13" spans="1:9">
      <c r="A13" s="57" t="s">
        <v>50</v>
      </c>
      <c r="B13" s="57"/>
      <c r="C13" s="57"/>
      <c r="D13" s="57"/>
      <c r="E13" s="57"/>
      <c r="F13" s="57"/>
      <c r="G13" s="57"/>
      <c r="H13" s="57"/>
      <c r="I13" s="57"/>
    </row>
    <row r="14" spans="1:9">
      <c r="A14" s="57" t="s">
        <v>51</v>
      </c>
      <c r="B14" s="57"/>
      <c r="C14" s="57"/>
      <c r="D14" s="57"/>
      <c r="E14" s="57"/>
      <c r="F14" s="57"/>
      <c r="G14" s="57"/>
      <c r="H14" s="57"/>
      <c r="I14" s="57"/>
    </row>
    <row r="15" spans="1:9">
      <c r="A15" s="57" t="s">
        <v>52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59" t="s">
        <v>53</v>
      </c>
      <c r="B16" s="59" t="s">
        <v>54</v>
      </c>
      <c r="C16" s="59" t="s">
        <v>55</v>
      </c>
      <c r="D16" s="59" t="s">
        <v>56</v>
      </c>
      <c r="E16" s="59" t="s">
        <v>57</v>
      </c>
      <c r="F16" s="60" t="s">
        <v>58</v>
      </c>
      <c r="G16" s="60" t="s">
        <v>59</v>
      </c>
      <c r="H16" s="59" t="s">
        <v>60</v>
      </c>
      <c r="I16" s="59" t="s">
        <v>61</v>
      </c>
    </row>
    <row r="17" spans="1:9">
      <c r="A17" s="61" t="s">
        <v>62</v>
      </c>
      <c r="B17" s="62">
        <v>-526.81722999999988</v>
      </c>
      <c r="C17" s="62"/>
      <c r="D17" s="62">
        <v>332.84518000000003</v>
      </c>
      <c r="E17" s="62">
        <v>317.57571999999999</v>
      </c>
      <c r="F17" s="62">
        <v>57.655270000000002</v>
      </c>
      <c r="G17" s="62">
        <v>24.66854</v>
      </c>
      <c r="H17" s="62">
        <v>73.757390000000001</v>
      </c>
      <c r="I17" s="63">
        <f>B17+D17+F17-G17</f>
        <v>-160.98531999999986</v>
      </c>
    </row>
    <row r="19" spans="1:9">
      <c r="A19" s="58" t="s">
        <v>63</v>
      </c>
    </row>
    <row r="20" spans="1:9">
      <c r="A20" s="58" t="s">
        <v>64</v>
      </c>
    </row>
    <row r="21" spans="1:9">
      <c r="A21" s="58" t="s">
        <v>65</v>
      </c>
    </row>
    <row r="22" spans="1:9">
      <c r="A22" s="58" t="s">
        <v>66</v>
      </c>
    </row>
    <row r="23" spans="1:9">
      <c r="A23" s="64" t="s">
        <v>67</v>
      </c>
    </row>
    <row r="24" spans="1:9">
      <c r="A24" s="64" t="s">
        <v>68</v>
      </c>
    </row>
    <row r="25" spans="1:9">
      <c r="A25" s="58" t="s">
        <v>69</v>
      </c>
    </row>
    <row r="26" spans="1:9">
      <c r="A26" s="58" t="s">
        <v>70</v>
      </c>
    </row>
    <row r="27" spans="1:9">
      <c r="A27" s="58" t="s">
        <v>71</v>
      </c>
    </row>
    <row r="28" spans="1:9">
      <c r="A28" s="58" t="s">
        <v>72</v>
      </c>
      <c r="I28" s="65"/>
    </row>
    <row r="29" spans="1:9">
      <c r="A29" s="58" t="s">
        <v>73</v>
      </c>
      <c r="I29" s="65"/>
    </row>
    <row r="30" spans="1:9">
      <c r="I30" s="65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2024-03-12T07:38:34Z</dcterms:created>
  <dcterms:modified xsi:type="dcterms:W3CDTF">2024-03-12T07:39:30Z</dcterms:modified>
</cp:coreProperties>
</file>