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Школьная2 2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F57" i="2"/>
  <c r="E57"/>
  <c r="D57"/>
  <c r="H56"/>
  <c r="D47"/>
  <c r="K46"/>
  <c r="J46"/>
  <c r="H46"/>
  <c r="H45"/>
  <c r="G45"/>
  <c r="F45"/>
  <c r="F47" s="1"/>
  <c r="E45"/>
  <c r="H44"/>
  <c r="G44"/>
  <c r="E44"/>
  <c r="E47" s="1"/>
  <c r="E58" s="1"/>
  <c r="H43"/>
  <c r="H42"/>
  <c r="H41"/>
  <c r="H40"/>
  <c r="H39"/>
  <c r="K38"/>
  <c r="J38"/>
  <c r="H38"/>
  <c r="K37"/>
  <c r="J37"/>
  <c r="H37"/>
  <c r="H36"/>
  <c r="H35"/>
  <c r="H34"/>
  <c r="H57" s="1"/>
  <c r="G34"/>
  <c r="G57" s="1"/>
  <c r="G31"/>
  <c r="F31"/>
  <c r="E31"/>
  <c r="D31"/>
  <c r="K30"/>
  <c r="H30"/>
  <c r="K29"/>
  <c r="H29"/>
  <c r="K28"/>
  <c r="H28"/>
  <c r="K27"/>
  <c r="H27"/>
  <c r="K26"/>
  <c r="H26"/>
  <c r="H31" s="1"/>
  <c r="I17" i="1"/>
  <c r="H47" i="2" l="1"/>
  <c r="H51" s="1"/>
  <c r="G47"/>
  <c r="G58" s="1"/>
</calcChain>
</file>

<file path=xl/sharedStrings.xml><?xml version="1.0" encoding="utf-8"?>
<sst xmlns="http://schemas.openxmlformats.org/spreadsheetml/2006/main" count="79" uniqueCount="71">
  <si>
    <t>ОТЧЕТ</t>
  </si>
  <si>
    <t>по выполнению плана текущего ремонта жилого дома</t>
  </si>
  <si>
    <t>№ 2/2 по ул. Школьная с 01.01.2023г. по 31.12.2023г.</t>
  </si>
  <si>
    <t>№                             п/п</t>
  </si>
  <si>
    <t>Остаток на 01.01.2023.,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</si>
  <si>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</si>
  <si>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</si>
  <si>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</si>
  <si>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</si>
  <si>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</si>
  <si>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</si>
  <si>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</si>
  <si>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</si>
  <si>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203.11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</si>
  <si>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</si>
  <si>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</si>
  <si>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- 1.09   т.р.</t>
  </si>
  <si>
    <t>Аварийные работы - 0.69 т.р.</t>
  </si>
  <si>
    <t>Расходные материалы - 0.02  т.р.</t>
  </si>
  <si>
    <t>замена замена стояков ХВС. ГВС и ЦО - 201.31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</si>
  <si>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</si>
  <si>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</si>
  <si>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</si>
  <si>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2/2  по ул. Школьная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</si>
  <si>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</si>
  <si>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</si>
  <si>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</si>
  <si>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</si>
  <si>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</si>
  <si>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</si>
  <si>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</si>
  <si>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</si>
  <si>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</si>
  <si>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</si>
  <si>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</si>
  <si>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</si>
  <si>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</si>
  <si>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</si>
  <si>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</si>
  <si>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</si>
  <si>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</si>
  <si>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</si>
  <si>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</si>
  <si>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</si>
  <si>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</si>
  <si>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</si>
  <si>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</si>
  <si>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</si>
  <si>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>АО "Управляющая компания по обращению с отходами в ЛО"</t>
  </si>
  <si>
    <t>Аренда контейнера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</si>
  <si>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</si>
  <si>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</si>
  <si>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</si>
  <si>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</si>
  <si>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</si>
  <si>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ООО "ТСК"</t>
  </si>
  <si>
    <t>т/о узлов учета теп/энергии</t>
  </si>
  <si>
    <t xml:space="preserve"> ООО"Энерго-Сервис"</t>
  </si>
  <si>
    <t>электроэнергия СОИ</t>
  </si>
  <si>
    <t>водоснабжение СОИ</t>
  </si>
  <si>
    <t>Повышающий коэффициент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</si>
  <si>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</si>
  <si>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</si>
  <si>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</si>
  <si>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</si>
  <si>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ООО "Электромонтаж"</t>
  </si>
  <si>
    <t xml:space="preserve">Поступило от ООО "Электромонтаж" за управление и содержание общедомового имущества 44886,94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</si>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</sst>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2" applyFont="1" applyFill="1"/>
    <xf numFmtId="0" fontId="4" fillId="0" borderId="0" xfId="2" applyFill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5" fillId="0" borderId="3" xfId="2" applyFont="1" applyFill="1" applyBorder="1"/>
    <xf numFmtId="0" fontId="5" fillId="0" borderId="4" xfId="2" applyFont="1" applyFill="1" applyBorder="1"/>
    <xf numFmtId="0" fontId="6" fillId="0" borderId="0" xfId="2" applyFont="1" applyFill="1" applyAlignment="1">
      <alignment horizontal="center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9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4" fontId="11" fillId="0" borderId="9" xfId="2" applyNumberFormat="1" applyFont="1" applyFill="1" applyBorder="1" applyAlignment="1">
      <alignment horizontal="right" vertical="top" wrapText="1"/>
    </xf>
    <xf numFmtId="4" fontId="12" fillId="0" borderId="9" xfId="2" applyNumberFormat="1" applyFont="1" applyFill="1" applyBorder="1" applyAlignment="1">
      <alignment vertical="top" wrapText="1"/>
    </xf>
    <xf numFmtId="4" fontId="12" fillId="0" borderId="6" xfId="2" applyNumberFormat="1" applyFont="1" applyFill="1" applyBorder="1" applyAlignment="1">
      <alignment vertical="top" wrapText="1"/>
    </xf>
    <xf numFmtId="0" fontId="11" fillId="0" borderId="10" xfId="2" applyFont="1" applyFill="1" applyBorder="1" applyAlignment="1">
      <alignment horizontal="center" vertical="center" wrapText="1"/>
    </xf>
    <xf numFmtId="4" fontId="11" fillId="0" borderId="9" xfId="2" applyNumberFormat="1" applyFont="1" applyFill="1" applyBorder="1" applyAlignment="1">
      <alignment vertical="top" wrapText="1"/>
    </xf>
    <xf numFmtId="0" fontId="11" fillId="0" borderId="11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4" fontId="6" fillId="2" borderId="9" xfId="2" applyNumberFormat="1" applyFont="1" applyFill="1" applyBorder="1" applyAlignment="1">
      <alignment vertical="top" wrapText="1"/>
    </xf>
    <xf numFmtId="4" fontId="6" fillId="0" borderId="9" xfId="2" applyNumberFormat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top" wrapText="1"/>
    </xf>
    <xf numFmtId="4" fontId="11" fillId="0" borderId="4" xfId="2" applyNumberFormat="1" applyFont="1" applyFill="1" applyBorder="1" applyAlignment="1">
      <alignment horizontal="right" vertical="top" wrapText="1"/>
    </xf>
    <xf numFmtId="4" fontId="12" fillId="0" borderId="4" xfId="2" applyNumberFormat="1" applyFont="1" applyFill="1" applyBorder="1" applyAlignment="1">
      <alignment vertical="top" wrapText="1"/>
    </xf>
    <xf numFmtId="0" fontId="13" fillId="0" borderId="1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4" fontId="4" fillId="0" borderId="0" xfId="2" applyNumberFormat="1" applyFill="1"/>
    <xf numFmtId="4" fontId="13" fillId="0" borderId="9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horizontal="center" vertical="top" wrapText="1"/>
    </xf>
    <xf numFmtId="0" fontId="11" fillId="0" borderId="9" xfId="2" applyFont="1" applyFill="1" applyBorder="1" applyAlignment="1">
      <alignment horizontal="center" vertical="top" wrapText="1"/>
    </xf>
    <xf numFmtId="0" fontId="6" fillId="3" borderId="8" xfId="2" applyFont="1" applyFill="1" applyBorder="1" applyAlignment="1">
      <alignment horizontal="center" vertical="top" wrapText="1"/>
    </xf>
    <xf numFmtId="4" fontId="11" fillId="3" borderId="9" xfId="2" applyNumberFormat="1" applyFont="1" applyFill="1" applyBorder="1" applyAlignment="1">
      <alignment horizontal="right" vertical="top" wrapText="1"/>
    </xf>
    <xf numFmtId="4" fontId="12" fillId="3" borderId="9" xfId="2" applyNumberFormat="1" applyFont="1" applyFill="1" applyBorder="1" applyAlignment="1">
      <alignment vertical="top" wrapText="1"/>
    </xf>
    <xf numFmtId="4" fontId="12" fillId="3" borderId="4" xfId="2" applyNumberFormat="1" applyFont="1" applyFill="1" applyBorder="1" applyAlignment="1">
      <alignment vertical="top" wrapText="1"/>
    </xf>
    <xf numFmtId="0" fontId="15" fillId="3" borderId="9" xfId="2" applyFont="1" applyFill="1" applyBorder="1" applyAlignment="1">
      <alignment horizontal="center" vertical="top" wrapText="1"/>
    </xf>
    <xf numFmtId="0" fontId="4" fillId="3" borderId="0" xfId="2" applyFill="1"/>
    <xf numFmtId="0" fontId="9" fillId="4" borderId="8" xfId="2" applyFont="1" applyFill="1" applyBorder="1" applyAlignment="1">
      <alignment horizontal="center" vertical="top" wrapText="1"/>
    </xf>
    <xf numFmtId="4" fontId="11" fillId="4" borderId="9" xfId="2" applyNumberFormat="1" applyFont="1" applyFill="1" applyBorder="1" applyAlignment="1">
      <alignment horizontal="right" vertical="top" wrapText="1"/>
    </xf>
    <xf numFmtId="4" fontId="11" fillId="4" borderId="9" xfId="2" applyNumberFormat="1" applyFont="1" applyFill="1" applyBorder="1" applyAlignment="1">
      <alignment vertical="top" wrapText="1"/>
    </xf>
    <xf numFmtId="4" fontId="12" fillId="4" borderId="4" xfId="2" applyNumberFormat="1" applyFont="1" applyFill="1" applyBorder="1" applyAlignment="1">
      <alignment vertical="top" wrapText="1"/>
    </xf>
    <xf numFmtId="0" fontId="15" fillId="4" borderId="9" xfId="2" applyFont="1" applyFill="1" applyBorder="1" applyAlignment="1">
      <alignment horizontal="center" vertical="top" wrapText="1"/>
    </xf>
    <xf numFmtId="0" fontId="4" fillId="4" borderId="0" xfId="2" applyFill="1"/>
    <xf numFmtId="0" fontId="4" fillId="0" borderId="0" xfId="2" applyFont="1" applyFill="1"/>
    <xf numFmtId="0" fontId="6" fillId="0" borderId="1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top" wrapText="1"/>
    </xf>
    <xf numFmtId="4" fontId="11" fillId="0" borderId="2" xfId="2" applyNumberFormat="1" applyFont="1" applyFill="1" applyBorder="1" applyAlignment="1">
      <alignment horizontal="center" vertical="top" wrapText="1"/>
    </xf>
    <xf numFmtId="0" fontId="4" fillId="0" borderId="3" xfId="2" applyFill="1" applyBorder="1" applyAlignment="1">
      <alignment horizontal="center" vertical="top" wrapText="1"/>
    </xf>
    <xf numFmtId="0" fontId="4" fillId="0" borderId="4" xfId="2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vertical="center" wrapText="1"/>
    </xf>
    <xf numFmtId="0" fontId="16" fillId="0" borderId="0" xfId="2" applyFont="1" applyFill="1"/>
    <xf numFmtId="4" fontId="17" fillId="0" borderId="0" xfId="2" applyNumberFormat="1" applyFont="1" applyFill="1"/>
    <xf numFmtId="0" fontId="11" fillId="0" borderId="0" xfId="2" applyFont="1" applyFill="1"/>
    <xf numFmtId="0" fontId="18" fillId="0" borderId="0" xfId="2" applyFont="1" applyFill="1"/>
    <xf numFmtId="0" fontId="13" fillId="0" borderId="0" xfId="2" applyFont="1" applyFill="1"/>
    <xf numFmtId="4" fontId="11" fillId="0" borderId="0" xfId="2" applyNumberFormat="1" applyFont="1" applyFill="1"/>
    <xf numFmtId="4" fontId="15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C23" zoomScaleNormal="100" workbookViewId="0">
      <selection activeCell="E58" sqref="E58"/>
    </sheetView>
  </sheetViews>
  <sheetFormatPr defaultRowHeight="12.75"/>
  <cols>
    <col min="1" max="1" width="3.42578125" style="8" hidden="1" customWidth="1"/>
    <col min="2" max="2" width="9.140625" style="8" hidden="1" customWidth="1"/>
    <col min="3" max="3" width="28.140625" style="69" customWidth="1"/>
    <col min="4" max="4" width="12.7109375" style="69" customWidth="1"/>
    <col min="5" max="5" width="11.85546875" style="69" customWidth="1"/>
    <col min="6" max="6" width="13.28515625" style="69" customWidth="1"/>
    <col min="7" max="7" width="11.85546875" style="69" customWidth="1"/>
    <col min="8" max="8" width="13" style="69" customWidth="1"/>
    <col min="9" max="9" width="25.140625" style="69" customWidth="1"/>
    <col min="10" max="10" width="10.140625" style="8" hidden="1" customWidth="1"/>
    <col min="11" max="11" width="0" style="8" hidden="1" customWidth="1"/>
    <col min="12" max="16384" width="9.140625" style="8"/>
  </cols>
  <sheetData>
    <row r="1" spans="3:9" ht="12.75" hidden="1" customHeight="1">
      <c r="C1" s="7"/>
      <c r="D1" s="7"/>
      <c r="E1" s="7"/>
      <c r="F1" s="7"/>
      <c r="G1" s="7"/>
      <c r="H1" s="7"/>
      <c r="I1" s="7"/>
    </row>
    <row r="2" spans="3:9" ht="13.5" hidden="1" customHeight="1" thickBot="1">
      <c r="C2" s="7"/>
      <c r="D2" s="7"/>
      <c r="E2" s="7" t="s">
        <v>20</v>
      </c>
      <c r="F2" s="7"/>
      <c r="G2" s="7"/>
      <c r="H2" s="7"/>
      <c r="I2" s="7"/>
    </row>
    <row r="3" spans="3:9" ht="13.5" hidden="1" customHeight="1" thickBot="1">
      <c r="C3" s="9"/>
      <c r="D3" s="10"/>
      <c r="E3" s="11"/>
      <c r="F3" s="11"/>
      <c r="G3" s="11"/>
      <c r="H3" s="11"/>
      <c r="I3" s="12"/>
    </row>
    <row r="4" spans="3:9" ht="12.75" hidden="1" customHeight="1">
      <c r="C4" s="13"/>
      <c r="D4" s="13"/>
      <c r="E4" s="14"/>
      <c r="F4" s="14"/>
      <c r="G4" s="14"/>
      <c r="H4" s="14"/>
      <c r="I4" s="14"/>
    </row>
    <row r="5" spans="3:9" ht="12.75" customHeight="1">
      <c r="C5" s="13"/>
      <c r="D5" s="13"/>
      <c r="E5" s="14"/>
      <c r="F5" s="14"/>
      <c r="G5" s="14"/>
      <c r="H5" s="14"/>
      <c r="I5" s="14"/>
    </row>
    <row r="6" spans="3:9" ht="12.75" customHeight="1">
      <c r="C6" s="13"/>
      <c r="D6" s="13"/>
      <c r="E6" s="14"/>
      <c r="F6" s="14"/>
      <c r="G6" s="14"/>
      <c r="H6" s="14"/>
      <c r="I6" s="14"/>
    </row>
    <row r="7" spans="3:9" ht="12.75" customHeight="1">
      <c r="C7" s="13"/>
      <c r="D7" s="13"/>
      <c r="E7" s="14"/>
      <c r="F7" s="14"/>
      <c r="G7" s="14"/>
      <c r="H7" s="14"/>
      <c r="I7" s="14"/>
    </row>
    <row r="8" spans="3:9" ht="12.75" customHeight="1">
      <c r="C8" s="13"/>
      <c r="D8" s="13"/>
      <c r="E8" s="14"/>
      <c r="F8" s="14"/>
      <c r="G8" s="14"/>
      <c r="H8" s="14"/>
      <c r="I8" s="14"/>
    </row>
    <row r="9" spans="3:9" ht="12.75" customHeight="1">
      <c r="C9" s="13"/>
      <c r="D9" s="13"/>
      <c r="E9" s="14"/>
      <c r="F9" s="14"/>
      <c r="G9" s="14"/>
      <c r="H9" s="14"/>
      <c r="I9" s="14"/>
    </row>
    <row r="10" spans="3:9" ht="12.75" customHeight="1">
      <c r="C10" s="13"/>
      <c r="D10" s="13"/>
      <c r="E10" s="14"/>
      <c r="F10" s="14"/>
      <c r="G10" s="14"/>
      <c r="H10" s="14"/>
      <c r="I10" s="14"/>
    </row>
    <row r="11" spans="3:9" ht="12.75" customHeight="1">
      <c r="C11" s="13"/>
      <c r="D11" s="13"/>
      <c r="E11" s="14"/>
      <c r="F11" s="14"/>
      <c r="G11" s="14"/>
      <c r="H11" s="14"/>
      <c r="I11" s="14"/>
    </row>
    <row r="12" spans="3:9" ht="12.75" customHeight="1">
      <c r="C12" s="13"/>
      <c r="D12" s="13"/>
      <c r="E12" s="14"/>
      <c r="F12" s="14"/>
      <c r="G12" s="14"/>
      <c r="H12" s="14"/>
      <c r="I12" s="14"/>
    </row>
    <row r="13" spans="3:9" ht="12.75" customHeight="1">
      <c r="C13" s="13"/>
      <c r="D13" s="13"/>
      <c r="E13" s="14"/>
      <c r="F13" s="14"/>
      <c r="G13" s="14"/>
      <c r="H13" s="14"/>
      <c r="I13" s="14"/>
    </row>
    <row r="14" spans="3:9" ht="12.75" customHeight="1">
      <c r="C14" s="13"/>
      <c r="D14" s="13"/>
      <c r="E14" s="14"/>
      <c r="F14" s="14"/>
      <c r="G14" s="14"/>
      <c r="H14" s="14"/>
      <c r="I14" s="14"/>
    </row>
    <row r="15" spans="3:9" ht="12.75" customHeight="1">
      <c r="C15" s="13"/>
      <c r="D15" s="13"/>
      <c r="E15" s="14"/>
      <c r="F15" s="14"/>
      <c r="G15" s="14"/>
      <c r="H15" s="14"/>
      <c r="I15" s="14"/>
    </row>
    <row r="16" spans="3:9" ht="12.75" customHeight="1">
      <c r="C16" s="13"/>
      <c r="D16" s="13"/>
      <c r="E16" s="14"/>
      <c r="F16" s="14"/>
      <c r="G16" s="14"/>
      <c r="H16" s="14"/>
      <c r="I16" s="14"/>
    </row>
    <row r="17" spans="3:11" ht="12.75" customHeight="1">
      <c r="C17" s="13"/>
      <c r="D17" s="13"/>
      <c r="E17" s="14"/>
      <c r="F17" s="14"/>
      <c r="G17" s="14"/>
      <c r="H17" s="14"/>
      <c r="I17" s="14"/>
    </row>
    <row r="18" spans="3:11" ht="12.75" customHeight="1">
      <c r="C18" s="13"/>
      <c r="D18" s="13"/>
      <c r="E18" s="14"/>
      <c r="F18" s="14"/>
      <c r="G18" s="14"/>
      <c r="H18" s="14"/>
      <c r="I18" s="14"/>
    </row>
    <row r="19" spans="3:11" ht="12.75" customHeight="1">
      <c r="C19" s="13"/>
      <c r="D19" s="13"/>
      <c r="E19" s="14"/>
      <c r="F19" s="14"/>
      <c r="G19" s="14"/>
      <c r="H19" s="14"/>
      <c r="I19" s="14"/>
    </row>
    <row r="20" spans="3:11" ht="14.25">
      <c r="C20" s="15" t="s">
        <v>21</v>
      </c>
      <c r="D20" s="15"/>
      <c r="E20" s="15"/>
      <c r="F20" s="15"/>
      <c r="G20" s="15"/>
      <c r="H20" s="15"/>
      <c r="I20" s="15"/>
    </row>
    <row r="21" spans="3:11">
      <c r="C21" s="16" t="s">
        <v>22</v>
      </c>
      <c r="D21" s="16"/>
      <c r="E21" s="16"/>
      <c r="F21" s="16"/>
      <c r="G21" s="16"/>
      <c r="H21" s="16"/>
      <c r="I21" s="16"/>
    </row>
    <row r="22" spans="3:11">
      <c r="C22" s="16" t="s">
        <v>23</v>
      </c>
      <c r="D22" s="16"/>
      <c r="E22" s="16"/>
      <c r="F22" s="16"/>
      <c r="G22" s="16"/>
      <c r="H22" s="16"/>
      <c r="I22" s="16"/>
    </row>
    <row r="23" spans="3:11" ht="6" customHeight="1" thickBot="1">
      <c r="C23" s="17"/>
      <c r="D23" s="17"/>
      <c r="E23" s="17"/>
      <c r="F23" s="17"/>
      <c r="G23" s="17"/>
      <c r="H23" s="17"/>
      <c r="I23" s="17"/>
    </row>
    <row r="24" spans="3:11" ht="57" customHeight="1" thickBot="1">
      <c r="C24" s="18" t="s">
        <v>24</v>
      </c>
      <c r="D24" s="19" t="s">
        <v>25</v>
      </c>
      <c r="E24" s="20" t="s">
        <v>26</v>
      </c>
      <c r="F24" s="20" t="s">
        <v>27</v>
      </c>
      <c r="G24" s="20" t="s">
        <v>28</v>
      </c>
      <c r="H24" s="20" t="s">
        <v>29</v>
      </c>
      <c r="I24" s="19" t="s">
        <v>30</v>
      </c>
    </row>
    <row r="25" spans="3:11" ht="13.5" customHeight="1" thickBot="1">
      <c r="C25" s="21" t="s">
        <v>31</v>
      </c>
      <c r="D25" s="22"/>
      <c r="E25" s="22"/>
      <c r="F25" s="22"/>
      <c r="G25" s="22"/>
      <c r="H25" s="22"/>
      <c r="I25" s="23"/>
    </row>
    <row r="26" spans="3:11" ht="13.5" customHeight="1" thickBot="1">
      <c r="C26" s="24" t="s">
        <v>32</v>
      </c>
      <c r="D26" s="25">
        <v>-7.0067507351723179E-11</v>
      </c>
      <c r="E26" s="26"/>
      <c r="F26" s="26"/>
      <c r="G26" s="26"/>
      <c r="H26" s="27">
        <f>+D26+E26-F26</f>
        <v>-7.0067507351723179E-11</v>
      </c>
      <c r="I26" s="28" t="s">
        <v>33</v>
      </c>
      <c r="K26" s="8">
        <f>0.79+4.85+44035.77</f>
        <v>44041.409999999996</v>
      </c>
    </row>
    <row r="27" spans="3:11" ht="13.5" customHeight="1" thickBot="1">
      <c r="C27" s="24" t="s">
        <v>34</v>
      </c>
      <c r="D27" s="25">
        <v>-2.9999999726442184E-3</v>
      </c>
      <c r="E27" s="29"/>
      <c r="F27" s="29"/>
      <c r="G27" s="26"/>
      <c r="H27" s="27">
        <f>+D27+E27-F27</f>
        <v>-2.9999999726442184E-3</v>
      </c>
      <c r="I27" s="30"/>
      <c r="K27" s="8">
        <f>8945.62-4789.05+0.69</f>
        <v>4157.26</v>
      </c>
    </row>
    <row r="28" spans="3:11" ht="13.5" customHeight="1" thickBot="1">
      <c r="C28" s="24" t="s">
        <v>35</v>
      </c>
      <c r="D28" s="25">
        <v>-1.4551915228366852E-11</v>
      </c>
      <c r="E28" s="29"/>
      <c r="F28" s="29"/>
      <c r="G28" s="26"/>
      <c r="H28" s="27">
        <f>+D28+E28-F28</f>
        <v>-1.4551915228366852E-11</v>
      </c>
      <c r="I28" s="30"/>
      <c r="K28" s="8">
        <f>4755.44-1127.41+1.68</f>
        <v>3629.7099999999996</v>
      </c>
    </row>
    <row r="29" spans="3:11" ht="13.5" customHeight="1" thickBot="1">
      <c r="C29" s="24" t="s">
        <v>36</v>
      </c>
      <c r="D29" s="25">
        <v>-7.73070496506989E-12</v>
      </c>
      <c r="E29" s="29"/>
      <c r="F29" s="29"/>
      <c r="G29" s="26"/>
      <c r="H29" s="27">
        <f>+D29+E29-F29</f>
        <v>-7.73070496506989E-12</v>
      </c>
      <c r="I29" s="30"/>
      <c r="K29" s="8">
        <f>1240.27-646.19+0.11+1674.37-395.69+0.62</f>
        <v>1873.4899999999998</v>
      </c>
    </row>
    <row r="30" spans="3:11" ht="13.5" hidden="1" customHeight="1" thickBot="1">
      <c r="C30" s="24" t="s">
        <v>37</v>
      </c>
      <c r="D30" s="25"/>
      <c r="E30" s="29"/>
      <c r="F30" s="29"/>
      <c r="G30" s="26"/>
      <c r="H30" s="27">
        <f>+D30+E30-F30</f>
        <v>0</v>
      </c>
      <c r="I30" s="31"/>
      <c r="K30" s="8">
        <f>134.76-112.79+357.73+0.07</f>
        <v>379.77</v>
      </c>
    </row>
    <row r="31" spans="3:11" ht="13.5" customHeight="1" thickBot="1">
      <c r="C31" s="24" t="s">
        <v>38</v>
      </c>
      <c r="D31" s="32">
        <f>SUM(D26:D30)</f>
        <v>-3.0000000649943459E-3</v>
      </c>
      <c r="E31" s="33">
        <f>SUM(E26:E30)</f>
        <v>0</v>
      </c>
      <c r="F31" s="33">
        <f>SUM(F26:F30)</f>
        <v>0</v>
      </c>
      <c r="G31" s="33">
        <f>SUM(G26:G30)</f>
        <v>0</v>
      </c>
      <c r="H31" s="33">
        <f>SUM(H26:H30)</f>
        <v>-3.0000000649943459E-3</v>
      </c>
      <c r="I31" s="24"/>
    </row>
    <row r="32" spans="3:11" ht="13.5" customHeight="1" thickBot="1">
      <c r="C32" s="34" t="s">
        <v>39</v>
      </c>
      <c r="D32" s="34"/>
      <c r="E32" s="34"/>
      <c r="F32" s="34"/>
      <c r="G32" s="34"/>
      <c r="H32" s="34"/>
      <c r="I32" s="34"/>
    </row>
    <row r="33" spans="3:11" ht="56.25" customHeight="1" thickBot="1">
      <c r="C33" s="35" t="s">
        <v>24</v>
      </c>
      <c r="D33" s="19" t="s">
        <v>25</v>
      </c>
      <c r="E33" s="20" t="s">
        <v>26</v>
      </c>
      <c r="F33" s="20" t="s">
        <v>27</v>
      </c>
      <c r="G33" s="20" t="s">
        <v>28</v>
      </c>
      <c r="H33" s="20" t="s">
        <v>29</v>
      </c>
      <c r="I33" s="36" t="s">
        <v>40</v>
      </c>
    </row>
    <row r="34" spans="3:11" ht="30.75" customHeight="1" thickBot="1">
      <c r="C34" s="18" t="s">
        <v>41</v>
      </c>
      <c r="D34" s="37">
        <v>26549.75999999998</v>
      </c>
      <c r="E34" s="38">
        <v>219964.38</v>
      </c>
      <c r="F34" s="38">
        <v>204873</v>
      </c>
      <c r="G34" s="38">
        <f>+E34</f>
        <v>219964.38</v>
      </c>
      <c r="H34" s="38">
        <f t="shared" ref="H34:H42" si="0">+D34+E34-F34</f>
        <v>41641.139999999985</v>
      </c>
      <c r="I34" s="39" t="s">
        <v>42</v>
      </c>
    </row>
    <row r="35" spans="3:11" ht="14.25" customHeight="1" thickBot="1">
      <c r="C35" s="24" t="s">
        <v>43</v>
      </c>
      <c r="D35" s="25">
        <v>7003.4099999999962</v>
      </c>
      <c r="E35" s="26">
        <v>58002.48</v>
      </c>
      <c r="F35" s="26">
        <v>54019.44</v>
      </c>
      <c r="G35" s="38">
        <v>203112.51</v>
      </c>
      <c r="H35" s="38">
        <f>+D35+E35-F35</f>
        <v>10986.449999999997</v>
      </c>
      <c r="I35" s="40"/>
      <c r="J35" s="41"/>
    </row>
    <row r="36" spans="3:11" ht="13.5" customHeight="1" thickBot="1">
      <c r="C36" s="35" t="s">
        <v>44</v>
      </c>
      <c r="D36" s="42">
        <v>-6.4948983691248685E-12</v>
      </c>
      <c r="E36" s="26"/>
      <c r="F36" s="26"/>
      <c r="G36" s="38"/>
      <c r="H36" s="38">
        <f t="shared" si="0"/>
        <v>-6.4948983691248685E-12</v>
      </c>
      <c r="I36" s="43"/>
    </row>
    <row r="37" spans="3:11" ht="12.75" customHeight="1" thickBot="1">
      <c r="C37" s="24" t="s">
        <v>45</v>
      </c>
      <c r="D37" s="42">
        <v>9.6406438387930393E-11</v>
      </c>
      <c r="E37" s="26"/>
      <c r="F37" s="26"/>
      <c r="G37" s="38"/>
      <c r="H37" s="38">
        <f t="shared" si="0"/>
        <v>9.6406438387930393E-11</v>
      </c>
      <c r="I37" s="44" t="s">
        <v>46</v>
      </c>
      <c r="J37" s="8">
        <f>7267.31+1245.84</f>
        <v>8513.15</v>
      </c>
      <c r="K37" s="8">
        <f>9258.29+1315.16</f>
        <v>10573.45</v>
      </c>
    </row>
    <row r="38" spans="3:11" ht="26.25" customHeight="1" thickBot="1">
      <c r="C38" s="24" t="s">
        <v>47</v>
      </c>
      <c r="D38" s="25">
        <v>-1.2967404927621828E-11</v>
      </c>
      <c r="E38" s="26"/>
      <c r="F38" s="26"/>
      <c r="G38" s="38"/>
      <c r="H38" s="38">
        <f t="shared" si="0"/>
        <v>-1.2967404927621828E-11</v>
      </c>
      <c r="I38" s="45" t="s">
        <v>48</v>
      </c>
      <c r="J38" s="8">
        <f>113.09+3049.03</f>
        <v>3162.1200000000003</v>
      </c>
      <c r="K38" s="8">
        <f>1.21+21.62+2607.25</f>
        <v>2630.08</v>
      </c>
    </row>
    <row r="39" spans="3:11" s="51" customFormat="1" ht="13.5" hidden="1" customHeight="1" thickBot="1">
      <c r="C39" s="46" t="s">
        <v>49</v>
      </c>
      <c r="D39" s="47">
        <v>0</v>
      </c>
      <c r="E39" s="48"/>
      <c r="F39" s="48"/>
      <c r="G39" s="38"/>
      <c r="H39" s="49">
        <f t="shared" si="0"/>
        <v>0</v>
      </c>
      <c r="I39" s="50" t="s">
        <v>50</v>
      </c>
    </row>
    <row r="40" spans="3:11" ht="27.75" customHeight="1" thickBot="1">
      <c r="C40" s="24" t="s">
        <v>51</v>
      </c>
      <c r="D40" s="25">
        <v>330.49999999999864</v>
      </c>
      <c r="E40" s="29">
        <v>2748.06</v>
      </c>
      <c r="F40" s="29">
        <v>2557.79</v>
      </c>
      <c r="G40" s="38">
        <v>2458.8000000000002</v>
      </c>
      <c r="H40" s="38">
        <f t="shared" si="0"/>
        <v>520.76999999999862</v>
      </c>
      <c r="I40" s="45" t="s">
        <v>52</v>
      </c>
    </row>
    <row r="41" spans="3:11" ht="13.5" customHeight="1" thickBot="1">
      <c r="C41" s="35" t="s">
        <v>53</v>
      </c>
      <c r="D41" s="25">
        <v>5.2295945351943374E-12</v>
      </c>
      <c r="E41" s="29"/>
      <c r="F41" s="29"/>
      <c r="G41" s="38"/>
      <c r="H41" s="38">
        <f t="shared" si="0"/>
        <v>5.2295945351943374E-12</v>
      </c>
      <c r="I41" s="44"/>
    </row>
    <row r="42" spans="3:11" s="57" customFormat="1" ht="24" hidden="1" customHeight="1" thickBot="1">
      <c r="C42" s="52" t="s">
        <v>54</v>
      </c>
      <c r="D42" s="53">
        <v>0</v>
      </c>
      <c r="E42" s="54"/>
      <c r="F42" s="54"/>
      <c r="G42" s="38"/>
      <c r="H42" s="55">
        <f t="shared" si="0"/>
        <v>0</v>
      </c>
      <c r="I42" s="56" t="s">
        <v>55</v>
      </c>
    </row>
    <row r="43" spans="3:11" ht="13.5" thickBot="1">
      <c r="C43" s="24" t="s">
        <v>56</v>
      </c>
      <c r="D43" s="25">
        <v>1333.9999999999964</v>
      </c>
      <c r="E43" s="29">
        <v>11109.84</v>
      </c>
      <c r="F43" s="29">
        <v>10342.51</v>
      </c>
      <c r="G43" s="38">
        <v>6202.96</v>
      </c>
      <c r="H43" s="38">
        <f>+D43+E43-F43</f>
        <v>2101.3299999999963</v>
      </c>
      <c r="I43" s="45" t="s">
        <v>57</v>
      </c>
    </row>
    <row r="44" spans="3:11" ht="13.5" thickBot="1">
      <c r="C44" s="24" t="s">
        <v>58</v>
      </c>
      <c r="D44" s="25">
        <v>-7423.9400000000005</v>
      </c>
      <c r="E44" s="29">
        <f>11086.89-9898.99</f>
        <v>1187.8999999999996</v>
      </c>
      <c r="F44" s="29">
        <v>8799.99</v>
      </c>
      <c r="G44" s="38">
        <f>+E44</f>
        <v>1187.8999999999996</v>
      </c>
      <c r="H44" s="38">
        <f>+D44+E44-F44</f>
        <v>-15036.03</v>
      </c>
      <c r="I44" s="45"/>
    </row>
    <row r="45" spans="3:11" ht="13.5" thickBot="1">
      <c r="C45" s="24" t="s">
        <v>59</v>
      </c>
      <c r="D45" s="25">
        <v>714.86999999999898</v>
      </c>
      <c r="E45" s="29">
        <f>42728.23+17812.22+0</f>
        <v>60540.450000000004</v>
      </c>
      <c r="F45" s="29">
        <f>5.22+28499.72+11880.07</f>
        <v>40385.01</v>
      </c>
      <c r="G45" s="38">
        <f>+E45</f>
        <v>60540.450000000004</v>
      </c>
      <c r="H45" s="38">
        <f>+D45+E45-F45</f>
        <v>20870.310000000005</v>
      </c>
      <c r="I45" s="45"/>
    </row>
    <row r="46" spans="3:11" ht="13.5" thickBot="1">
      <c r="C46" s="35" t="s">
        <v>60</v>
      </c>
      <c r="D46" s="25">
        <v>3.2969182939268649E-12</v>
      </c>
      <c r="E46" s="29"/>
      <c r="F46" s="29"/>
      <c r="G46" s="38"/>
      <c r="H46" s="26">
        <f>+D46+E46-F46</f>
        <v>3.2969182939268649E-12</v>
      </c>
      <c r="I46" s="44"/>
      <c r="J46" s="8">
        <f>641.64+317.73</f>
        <v>959.37</v>
      </c>
      <c r="K46" s="8">
        <f>3256.45+1616.02</f>
        <v>4872.4699999999993</v>
      </c>
    </row>
    <row r="47" spans="3:11" s="58" customFormat="1" ht="16.5" customHeight="1" thickBot="1">
      <c r="C47" s="24" t="s">
        <v>38</v>
      </c>
      <c r="D47" s="32">
        <f>SUM(D34:D46)</f>
        <v>28508.600000000057</v>
      </c>
      <c r="E47" s="33">
        <f>SUM(E34:E46)</f>
        <v>353553.11000000004</v>
      </c>
      <c r="F47" s="33">
        <f>SUM(F34:F46)</f>
        <v>320977.74</v>
      </c>
      <c r="G47" s="33">
        <f>SUM(G34:G46)</f>
        <v>493467.00000000006</v>
      </c>
      <c r="H47" s="33">
        <f>SUM(H34:H46)</f>
        <v>61083.970000000059</v>
      </c>
      <c r="I47" s="43"/>
    </row>
    <row r="48" spans="3:11" ht="13.5" customHeight="1" thickBot="1">
      <c r="C48" s="59" t="s">
        <v>61</v>
      </c>
      <c r="D48" s="59"/>
      <c r="E48" s="59"/>
      <c r="F48" s="59"/>
      <c r="G48" s="59"/>
      <c r="H48" s="59"/>
      <c r="I48" s="59"/>
    </row>
    <row r="49" spans="3:9" ht="37.5" customHeight="1" thickBot="1">
      <c r="C49" s="60" t="s">
        <v>62</v>
      </c>
      <c r="D49" s="61" t="s">
        <v>63</v>
      </c>
      <c r="E49" s="61"/>
      <c r="F49" s="61"/>
      <c r="G49" s="61"/>
      <c r="H49" s="61"/>
      <c r="I49" s="62" t="s">
        <v>64</v>
      </c>
    </row>
    <row r="50" spans="3:9" ht="26.25" customHeight="1" thickBot="1">
      <c r="C50" s="60" t="s">
        <v>65</v>
      </c>
      <c r="D50" s="63" t="s">
        <v>66</v>
      </c>
      <c r="E50" s="64"/>
      <c r="F50" s="64"/>
      <c r="G50" s="64"/>
      <c r="H50" s="65"/>
      <c r="I50" s="66" t="s">
        <v>65</v>
      </c>
    </row>
    <row r="51" spans="3:9" ht="18" customHeight="1">
      <c r="C51" s="67" t="s">
        <v>67</v>
      </c>
      <c r="D51" s="67"/>
      <c r="E51" s="67"/>
      <c r="F51" s="67"/>
      <c r="G51" s="67"/>
      <c r="H51" s="68">
        <f>+H31+H47</f>
        <v>61083.966999999997</v>
      </c>
    </row>
    <row r="52" spans="3:9" ht="15" hidden="1">
      <c r="C52" s="70" t="s">
        <v>68</v>
      </c>
    </row>
    <row r="53" spans="3:9" hidden="1">
      <c r="C53" s="71" t="s">
        <v>69</v>
      </c>
    </row>
    <row r="54" spans="3:9">
      <c r="E54" s="72"/>
      <c r="F54" s="72"/>
    </row>
    <row r="55" spans="3:9">
      <c r="D55" s="72"/>
      <c r="E55" s="72"/>
      <c r="F55" s="72"/>
      <c r="G55" s="72"/>
      <c r="H55" s="72"/>
    </row>
    <row r="56" spans="3:9" hidden="1">
      <c r="H56" s="69">
        <f>6884.76+1506.93+367.04+2570.82+1801.19+5296.5+0.01+27640.39+6751.95+71544.21</f>
        <v>124363.8</v>
      </c>
    </row>
    <row r="57" spans="3:9" hidden="1">
      <c r="D57" s="73">
        <f>+D34+D35+D40</f>
        <v>33883.669999999976</v>
      </c>
      <c r="E57" s="73">
        <f>+E34+E35+E40</f>
        <v>280714.92</v>
      </c>
      <c r="F57" s="73">
        <f>+F34+F35+F40</f>
        <v>261450.23</v>
      </c>
      <c r="G57" s="73">
        <f>+G34+G35+G40</f>
        <v>425535.69</v>
      </c>
      <c r="H57" s="73">
        <f>+H34+H35+H40</f>
        <v>53148.359999999979</v>
      </c>
    </row>
    <row r="58" spans="3:9">
      <c r="C58" s="69" t="s">
        <v>70</v>
      </c>
      <c r="E58" s="72">
        <f>+E47+E31+26715+44886.94</f>
        <v>425155.05000000005</v>
      </c>
      <c r="G58" s="72">
        <f>+G47+G31</f>
        <v>493467.00000000006</v>
      </c>
    </row>
  </sheetData>
  <mergeCells count="11">
    <mergeCell ref="C32:I32"/>
    <mergeCell ref="I34:I35"/>
    <mergeCell ref="C48:I48"/>
    <mergeCell ref="D49:H49"/>
    <mergeCell ref="D50:H50"/>
    <mergeCell ref="C20:I20"/>
    <mergeCell ref="C21:I21"/>
    <mergeCell ref="C22:I22"/>
    <mergeCell ref="C23:I23"/>
    <mergeCell ref="C25:I25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opLeftCell="A13" zoomScaleNormal="100" zoomScaleSheetLayoutView="120" workbookViewId="0">
      <selection activeCell="D39" sqref="D39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106.1775600000002</v>
      </c>
      <c r="C17" s="5">
        <v>0</v>
      </c>
      <c r="D17" s="5">
        <v>58.002479999999998</v>
      </c>
      <c r="E17" s="5">
        <v>54.019440000000003</v>
      </c>
      <c r="F17" s="5">
        <v>71.601939999999999</v>
      </c>
      <c r="G17" s="5">
        <v>203.11250999999999</v>
      </c>
      <c r="H17" s="5">
        <v>10.98645</v>
      </c>
      <c r="I17" s="5">
        <f>B17+D17+F17-G17</f>
        <v>32.669470000000217</v>
      </c>
    </row>
    <row r="19" spans="1:9">
      <c r="A19" t="s">
        <v>13</v>
      </c>
    </row>
    <row r="20" spans="1:9">
      <c r="A20" t="s">
        <v>14</v>
      </c>
    </row>
    <row r="21" spans="1:9">
      <c r="A21" t="s">
        <v>15</v>
      </c>
    </row>
    <row r="22" spans="1:9">
      <c r="A22" t="s">
        <v>16</v>
      </c>
    </row>
    <row r="23" spans="1:9">
      <c r="A23" t="s">
        <v>17</v>
      </c>
      <c r="I23" s="6"/>
    </row>
    <row r="24" spans="1:9">
      <c r="A24" t="s">
        <v>18</v>
      </c>
      <c r="I24" s="6"/>
    </row>
    <row r="25" spans="1:9">
      <c r="A25" t="s">
        <v>19</v>
      </c>
      <c r="I25" s="6"/>
    </row>
    <row r="26" spans="1:9">
      <c r="I26" s="6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Школьная2 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2024-03-12T07:39:36Z</dcterms:created>
  <dcterms:modified xsi:type="dcterms:W3CDTF">2024-03-12T07:40:09Z</dcterms:modified>
</cp:coreProperties>
</file>