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2"/>
  </bookViews>
  <sheets>
    <sheet name="Школьная6 3" sheetId="2" r:id="rId1"/>
    <sheet name="текущ" sheetId="1" r:id="rId2"/>
    <sheet name="энергосбер" sheetId="3" r:id="rId3"/>
  </sheets>
  <calcPr calcId="125725"/>
</workbook>
</file>

<file path=xl/calcChain.xml><?xml version="1.0" encoding="utf-8"?>
<calcChain xmlns="http://schemas.openxmlformats.org/spreadsheetml/2006/main">
  <c r="G19" i="3"/>
  <c r="F16"/>
  <c r="H10"/>
  <c r="G10"/>
  <c r="G21" s="1"/>
  <c r="F10"/>
  <c r="H8"/>
  <c r="H56" i="2"/>
  <c r="F55"/>
  <c r="E55"/>
  <c r="D55"/>
  <c r="D47"/>
  <c r="H46"/>
  <c r="G46"/>
  <c r="H45"/>
  <c r="H44"/>
  <c r="G44"/>
  <c r="F44"/>
  <c r="F47" s="1"/>
  <c r="E44"/>
  <c r="E47" s="1"/>
  <c r="E57" s="1"/>
  <c r="H43"/>
  <c r="G43"/>
  <c r="G47" s="1"/>
  <c r="G57" s="1"/>
  <c r="H42"/>
  <c r="H41"/>
  <c r="H40"/>
  <c r="H39"/>
  <c r="H38"/>
  <c r="K37"/>
  <c r="J37"/>
  <c r="H37"/>
  <c r="G37"/>
  <c r="H36"/>
  <c r="H35"/>
  <c r="H34"/>
  <c r="H55" s="1"/>
  <c r="G34"/>
  <c r="G55" s="1"/>
  <c r="G31"/>
  <c r="F31"/>
  <c r="E31"/>
  <c r="D31"/>
  <c r="K30"/>
  <c r="H30"/>
  <c r="K29"/>
  <c r="H29"/>
  <c r="H28"/>
  <c r="H27"/>
  <c r="H26"/>
  <c r="H31" s="1"/>
  <c r="I18" i="1"/>
  <c r="G22" i="3" l="1"/>
  <c r="H47" i="2"/>
  <c r="H51" s="1"/>
</calcChain>
</file>

<file path=xl/sharedStrings.xml><?xml version="1.0" encoding="utf-8"?>
<sst xmlns="http://schemas.openxmlformats.org/spreadsheetml/2006/main" count="102" uniqueCount="95">
  <si>
    <t>ОТЧЕТ</t>
  </si>
  <si>
    <t>по выполнению плана текущего ремонта жилого дома</t>
  </si>
  <si>
    <t>№ 6/3 по ул. Школьная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</si>
  <si>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</si>
  <si>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</si>
  <si>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</si>
  <si>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</si>
  <si>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</si>
  <si>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</si>
  <si>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</si>
  <si>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</si>
  <si>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</si>
  <si>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</si>
  <si>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21.17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</si>
  <si>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</si>
  <si>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- 7.54т.р.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</si>
  <si>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</si>
  <si>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</si>
  <si>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- 1.01  т.р.</t>
  </si>
  <si>
    <t>Аварийные работы -2.50 т.р.</t>
  </si>
  <si>
    <t>Расходные материалы -  0.12 т.р.</t>
  </si>
  <si>
    <t>герметизация стыков кровли - 10,00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</si>
  <si>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</si>
  <si>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</si>
  <si>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</si>
  <si>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6/3  по ул. Школьная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</si>
  <si>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</si>
  <si>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</si>
  <si>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</si>
  <si>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</si>
  <si>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</si>
  <si>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</si>
  <si>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</si>
  <si>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</si>
  <si>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</si>
  <si>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</si>
  <si>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</si>
  <si>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</si>
  <si>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</si>
  <si>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</si>
  <si>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</si>
  <si>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</si>
  <si>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</si>
  <si>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</si>
  <si>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</si>
  <si>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</si>
  <si>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энергосбережение</t>
  </si>
  <si>
    <t>Электричество</t>
  </si>
  <si>
    <t>ООО "ПСК"</t>
  </si>
  <si>
    <t>Вывоз ТБО и  КГО</t>
  </si>
  <si>
    <t>АО "Управляющая компания по обращению с отходами в ЛО"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</si>
  <si>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</si>
  <si>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</si>
  <si>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</si>
  <si>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</si>
  <si>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</si>
  <si>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повыш.коэфф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</si>
  <si>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</si>
  <si>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</si>
  <si>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</si>
  <si>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</si>
  <si>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</si>
  <si>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</si>
  <si>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</si>
  <si>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</si>
  <si>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</si>
  <si>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</si>
  <si>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Гашимова</t>
  </si>
  <si>
    <t xml:space="preserve">Поступило от Гашимовой Л. за управление и содержание общедомового имущества  14234,92 руб. </t>
  </si>
  <si>
    <t>Гашимова Л.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</si>
  <si>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</si>
  <si>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</si>
  <si>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</si>
  <si>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</si>
  <si>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</si>
  <si>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</si>
  <si>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</si>
  <si>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</si>
  <si>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</si>
  <si>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</si>
  <si>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</si>
  <si>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</si>
  <si>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Школьная, д. 6/3</t>
  </si>
  <si>
    <t>замена оконных блоков</t>
  </si>
  <si>
    <t xml:space="preserve">Итого </t>
  </si>
  <si>
    <t>Задолженность населения на 01.01.2023г.</t>
  </si>
  <si>
    <t>Начислено за 2023г.</t>
  </si>
  <si>
    <t>Оплачено населением за 2023г.</t>
  </si>
  <si>
    <t>Задолженность населения на 01.01.2024г.</t>
  </si>
  <si>
    <t>Остаток средств на лицевом счете на 01.01.2023г.</t>
  </si>
  <si>
    <t>Начислено населению за 2023г.</t>
  </si>
  <si>
    <t>Перенесено со ст. "текущий ремонт"</t>
  </si>
  <si>
    <t xml:space="preserve">Израсходовано </t>
  </si>
  <si>
    <t>Остаток средств на лицевом счете на 01.01.2024г.</t>
  </si>
  <si>
    <t>Отчет  о реализации программы энергосбережение жилого фонда ООО "УЮТ-СЕРВИС" за 2023 год                                                  по ул. Школьная, д. 6/3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</si>
</sst>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4" fontId="11" fillId="0" borderId="9" xfId="2" applyNumberFormat="1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4" fontId="12" fillId="0" borderId="6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4" fontId="6" fillId="2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4" fontId="4" fillId="0" borderId="0" xfId="2" applyNumberFormat="1" applyFill="1"/>
    <xf numFmtId="4" fontId="13" fillId="0" borderId="9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horizontal="center" vertical="top" wrapText="1"/>
    </xf>
    <xf numFmtId="2" fontId="4" fillId="0" borderId="0" xfId="2" applyNumberFormat="1" applyFill="1"/>
    <xf numFmtId="0" fontId="11" fillId="0" borderId="9" xfId="2" applyFont="1" applyFill="1" applyBorder="1" applyAlignment="1">
      <alignment horizontal="center" vertical="top" wrapText="1"/>
    </xf>
    <xf numFmtId="0" fontId="6" fillId="3" borderId="8" xfId="2" applyFont="1" applyFill="1" applyBorder="1" applyAlignment="1">
      <alignment horizontal="center" vertical="top" wrapText="1"/>
    </xf>
    <xf numFmtId="4" fontId="11" fillId="3" borderId="9" xfId="2" applyNumberFormat="1" applyFont="1" applyFill="1" applyBorder="1" applyAlignment="1">
      <alignment horizontal="right" vertical="top" wrapText="1"/>
    </xf>
    <xf numFmtId="4" fontId="12" fillId="3" borderId="9" xfId="2" applyNumberFormat="1" applyFont="1" applyFill="1" applyBorder="1" applyAlignment="1">
      <alignment vertical="top" wrapText="1"/>
    </xf>
    <xf numFmtId="4" fontId="12" fillId="3" borderId="4" xfId="2" applyNumberFormat="1" applyFont="1" applyFill="1" applyBorder="1" applyAlignment="1">
      <alignment vertical="top" wrapText="1"/>
    </xf>
    <xf numFmtId="0" fontId="11" fillId="3" borderId="9" xfId="2" applyFont="1" applyFill="1" applyBorder="1" applyAlignment="1">
      <alignment horizontal="center" vertical="top" wrapText="1"/>
    </xf>
    <xf numFmtId="0" fontId="4" fillId="3" borderId="0" xfId="2" applyFill="1"/>
    <xf numFmtId="0" fontId="9" fillId="4" borderId="8" xfId="2" applyFont="1" applyFill="1" applyBorder="1" applyAlignment="1">
      <alignment horizontal="center" vertical="top" wrapText="1"/>
    </xf>
    <xf numFmtId="4" fontId="11" fillId="4" borderId="9" xfId="2" applyNumberFormat="1" applyFont="1" applyFill="1" applyBorder="1" applyAlignment="1">
      <alignment horizontal="right" vertical="top" wrapText="1"/>
    </xf>
    <xf numFmtId="4" fontId="11" fillId="4" borderId="9" xfId="2" applyNumberFormat="1" applyFont="1" applyFill="1" applyBorder="1" applyAlignment="1">
      <alignment vertical="top" wrapText="1"/>
    </xf>
    <xf numFmtId="4" fontId="12" fillId="4" borderId="4" xfId="2" applyNumberFormat="1" applyFont="1" applyFill="1" applyBorder="1" applyAlignment="1">
      <alignment vertical="top" wrapText="1"/>
    </xf>
    <xf numFmtId="0" fontId="15" fillId="4" borderId="9" xfId="2" applyFont="1" applyFill="1" applyBorder="1" applyAlignment="1">
      <alignment horizontal="center" vertical="top" wrapText="1"/>
    </xf>
    <xf numFmtId="0" fontId="4" fillId="4" borderId="0" xfId="2" applyFill="1"/>
    <xf numFmtId="0" fontId="4" fillId="0" borderId="0" xfId="2" applyFont="1" applyFill="1"/>
    <xf numFmtId="0" fontId="6" fillId="0" borderId="1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top" wrapText="1"/>
    </xf>
    <xf numFmtId="0" fontId="4" fillId="0" borderId="3" xfId="2" applyFill="1" applyBorder="1" applyAlignment="1">
      <alignment horizontal="center" vertical="top" wrapText="1"/>
    </xf>
    <xf numFmtId="0" fontId="4" fillId="0" borderId="4" xfId="2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vertical="center" wrapText="1"/>
    </xf>
    <xf numFmtId="0" fontId="16" fillId="0" borderId="0" xfId="2" applyFont="1" applyFill="1"/>
    <xf numFmtId="4" fontId="17" fillId="0" borderId="0" xfId="2" applyNumberFormat="1" applyFont="1" applyFill="1"/>
    <xf numFmtId="0" fontId="11" fillId="0" borderId="0" xfId="2" applyFont="1" applyFill="1"/>
    <xf numFmtId="0" fontId="18" fillId="0" borderId="0" xfId="2" applyFont="1" applyFill="1"/>
    <xf numFmtId="0" fontId="13" fillId="0" borderId="0" xfId="2" applyFont="1" applyFill="1"/>
    <xf numFmtId="4" fontId="11" fillId="0" borderId="0" xfId="2" applyNumberFormat="1" applyFont="1" applyFill="1"/>
    <xf numFmtId="4" fontId="15" fillId="0" borderId="0" xfId="2" applyNumberFormat="1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19" fillId="0" borderId="20" xfId="0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1" fillId="0" borderId="16" xfId="0" applyFont="1" applyBorder="1"/>
    <xf numFmtId="0" fontId="21" fillId="0" borderId="22" xfId="0" applyFont="1" applyBorder="1"/>
    <xf numFmtId="4" fontId="22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0" fontId="21" fillId="0" borderId="16" xfId="0" applyFont="1" applyFill="1" applyBorder="1"/>
    <xf numFmtId="0" fontId="0" fillId="0" borderId="22" xfId="0" applyFill="1" applyBorder="1"/>
    <xf numFmtId="0" fontId="21" fillId="0" borderId="19" xfId="0" applyFont="1" applyBorder="1"/>
    <xf numFmtId="0" fontId="21" fillId="0" borderId="23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opLeftCell="C28" zoomScaleNormal="100" workbookViewId="0">
      <selection activeCell="G37" sqref="G37"/>
    </sheetView>
  </sheetViews>
  <sheetFormatPr defaultRowHeight="12.75"/>
  <cols>
    <col min="1" max="1" width="3.42578125" style="10" hidden="1" customWidth="1"/>
    <col min="2" max="2" width="9.140625" style="10" hidden="1" customWidth="1"/>
    <col min="3" max="3" width="27.7109375" style="73" customWidth="1"/>
    <col min="4" max="4" width="13" style="73" customWidth="1"/>
    <col min="5" max="5" width="11.85546875" style="73" customWidth="1"/>
    <col min="6" max="6" width="13.28515625" style="73" customWidth="1"/>
    <col min="7" max="7" width="11.85546875" style="73" customWidth="1"/>
    <col min="8" max="8" width="13.42578125" style="73" customWidth="1"/>
    <col min="9" max="9" width="22.42578125" style="73" customWidth="1"/>
    <col min="10" max="10" width="10.140625" style="10" hidden="1" customWidth="1"/>
    <col min="11" max="11" width="0" style="10" hidden="1" customWidth="1"/>
    <col min="12" max="16384" width="9.140625" style="10"/>
  </cols>
  <sheetData>
    <row r="1" spans="3:9" ht="12.75" hidden="1" customHeight="1">
      <c r="C1" s="9"/>
      <c r="D1" s="9"/>
      <c r="E1" s="9"/>
      <c r="F1" s="9"/>
      <c r="G1" s="9"/>
      <c r="H1" s="9"/>
      <c r="I1" s="9"/>
    </row>
    <row r="2" spans="3:9" ht="13.5" hidden="1" customHeight="1" thickBot="1">
      <c r="C2" s="9"/>
      <c r="D2" s="9"/>
      <c r="E2" s="9" t="s">
        <v>22</v>
      </c>
      <c r="F2" s="9"/>
      <c r="G2" s="9"/>
      <c r="H2" s="9"/>
      <c r="I2" s="9"/>
    </row>
    <row r="3" spans="3:9" ht="13.5" hidden="1" customHeight="1" thickBot="1">
      <c r="C3" s="11"/>
      <c r="D3" s="12"/>
      <c r="E3" s="13"/>
      <c r="F3" s="13"/>
      <c r="G3" s="13"/>
      <c r="H3" s="13"/>
      <c r="I3" s="14"/>
    </row>
    <row r="4" spans="3:9" ht="12.75" hidden="1" customHeight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12.75" customHeight="1">
      <c r="C11" s="15"/>
      <c r="D11" s="15"/>
      <c r="E11" s="16"/>
      <c r="F11" s="16"/>
      <c r="G11" s="16"/>
      <c r="H11" s="16"/>
      <c r="I11" s="16"/>
    </row>
    <row r="12" spans="3:9" ht="12.7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11" ht="12.75" customHeight="1">
      <c r="C17" s="15"/>
      <c r="D17" s="15"/>
      <c r="E17" s="16"/>
      <c r="F17" s="16"/>
      <c r="G17" s="16"/>
      <c r="H17" s="16"/>
      <c r="I17" s="16"/>
    </row>
    <row r="18" spans="3:11" ht="12.75" customHeight="1">
      <c r="C18" s="15"/>
      <c r="D18" s="15"/>
      <c r="E18" s="16"/>
      <c r="F18" s="16"/>
      <c r="G18" s="16"/>
      <c r="H18" s="16"/>
      <c r="I18" s="16"/>
    </row>
    <row r="19" spans="3:11" ht="12.75" customHeight="1">
      <c r="C19" s="15"/>
      <c r="D19" s="15"/>
      <c r="E19" s="16"/>
      <c r="F19" s="16"/>
      <c r="G19" s="16"/>
      <c r="H19" s="16"/>
      <c r="I19" s="16"/>
    </row>
    <row r="20" spans="3:11" ht="14.25">
      <c r="C20" s="17" t="s">
        <v>23</v>
      </c>
      <c r="D20" s="17"/>
      <c r="E20" s="17"/>
      <c r="F20" s="17"/>
      <c r="G20" s="17"/>
      <c r="H20" s="17"/>
      <c r="I20" s="17"/>
    </row>
    <row r="21" spans="3:11">
      <c r="C21" s="18" t="s">
        <v>24</v>
      </c>
      <c r="D21" s="18"/>
      <c r="E21" s="18"/>
      <c r="F21" s="18"/>
      <c r="G21" s="18"/>
      <c r="H21" s="18"/>
      <c r="I21" s="18"/>
    </row>
    <row r="22" spans="3:11">
      <c r="C22" s="18" t="s">
        <v>25</v>
      </c>
      <c r="D22" s="18"/>
      <c r="E22" s="18"/>
      <c r="F22" s="18"/>
      <c r="G22" s="18"/>
      <c r="H22" s="18"/>
      <c r="I22" s="18"/>
    </row>
    <row r="23" spans="3:11" ht="6" customHeight="1" thickBot="1">
      <c r="C23" s="19"/>
      <c r="D23" s="19"/>
      <c r="E23" s="19"/>
      <c r="F23" s="19"/>
      <c r="G23" s="19"/>
      <c r="H23" s="19"/>
      <c r="I23" s="19"/>
    </row>
    <row r="24" spans="3:11" ht="53.25" customHeight="1" thickBot="1">
      <c r="C24" s="20" t="s">
        <v>26</v>
      </c>
      <c r="D24" s="21" t="s">
        <v>27</v>
      </c>
      <c r="E24" s="22" t="s">
        <v>28</v>
      </c>
      <c r="F24" s="22" t="s">
        <v>29</v>
      </c>
      <c r="G24" s="22" t="s">
        <v>30</v>
      </c>
      <c r="H24" s="22" t="s">
        <v>31</v>
      </c>
      <c r="I24" s="21" t="s">
        <v>32</v>
      </c>
    </row>
    <row r="25" spans="3:11" ht="13.5" customHeight="1" thickBot="1">
      <c r="C25" s="23" t="s">
        <v>33</v>
      </c>
      <c r="D25" s="24"/>
      <c r="E25" s="24"/>
      <c r="F25" s="24"/>
      <c r="G25" s="24"/>
      <c r="H25" s="24"/>
      <c r="I25" s="25"/>
    </row>
    <row r="26" spans="3:11" ht="13.5" customHeight="1" thickBot="1">
      <c r="C26" s="26" t="s">
        <v>34</v>
      </c>
      <c r="D26" s="27">
        <v>1.3983481039758772E-11</v>
      </c>
      <c r="E26" s="28"/>
      <c r="F26" s="28"/>
      <c r="G26" s="28"/>
      <c r="H26" s="29">
        <f>+D26+E26-F26</f>
        <v>1.3983481039758772E-11</v>
      </c>
      <c r="I26" s="30" t="s">
        <v>35</v>
      </c>
      <c r="K26" s="10">
        <v>31169.11</v>
      </c>
    </row>
    <row r="27" spans="3:11" ht="13.5" customHeight="1" thickBot="1">
      <c r="C27" s="26" t="s">
        <v>36</v>
      </c>
      <c r="D27" s="27">
        <v>-3.637978807091713E-12</v>
      </c>
      <c r="E27" s="31"/>
      <c r="F27" s="31"/>
      <c r="G27" s="28"/>
      <c r="H27" s="29">
        <f>+D27+E27-F27</f>
        <v>-3.637978807091713E-12</v>
      </c>
      <c r="I27" s="32"/>
      <c r="K27" s="10">
        <v>4400.76</v>
      </c>
    </row>
    <row r="28" spans="3:11" ht="13.5" customHeight="1" thickBot="1">
      <c r="C28" s="26" t="s">
        <v>37</v>
      </c>
      <c r="D28" s="27">
        <v>2.9104496590548479E-13</v>
      </c>
      <c r="E28" s="31"/>
      <c r="F28" s="31"/>
      <c r="G28" s="28"/>
      <c r="H28" s="29">
        <f>+D28+E28-F28</f>
        <v>2.9104496590548479E-13</v>
      </c>
      <c r="I28" s="32"/>
    </row>
    <row r="29" spans="3:11" ht="13.5" customHeight="1" thickBot="1">
      <c r="C29" s="26" t="s">
        <v>38</v>
      </c>
      <c r="D29" s="27">
        <v>-3.9657166439610592E-12</v>
      </c>
      <c r="E29" s="31"/>
      <c r="F29" s="31"/>
      <c r="G29" s="28"/>
      <c r="H29" s="29">
        <f>+D29+E29-F29</f>
        <v>-3.9657166439610592E-12</v>
      </c>
      <c r="I29" s="32"/>
      <c r="K29" s="10">
        <f>84428.85+1346.04</f>
        <v>85774.89</v>
      </c>
    </row>
    <row r="30" spans="3:11" ht="13.5" hidden="1" customHeight="1" thickBot="1">
      <c r="C30" s="26" t="s">
        <v>39</v>
      </c>
      <c r="D30" s="27"/>
      <c r="E30" s="31"/>
      <c r="F30" s="31"/>
      <c r="G30" s="28"/>
      <c r="H30" s="29">
        <f>+D30+E30-F30</f>
        <v>0</v>
      </c>
      <c r="I30" s="33"/>
      <c r="K30" s="10">
        <f>10.62+169.12</f>
        <v>179.74</v>
      </c>
    </row>
    <row r="31" spans="3:11" ht="13.5" customHeight="1" thickBot="1">
      <c r="C31" s="26" t="s">
        <v>40</v>
      </c>
      <c r="D31" s="34">
        <f>SUM(D26:D30)</f>
        <v>6.6708305546114843E-12</v>
      </c>
      <c r="E31" s="35">
        <f>SUM(E26:E30)</f>
        <v>0</v>
      </c>
      <c r="F31" s="35">
        <f>SUM(F26:F30)</f>
        <v>0</v>
      </c>
      <c r="G31" s="35">
        <f>SUM(G26:G30)</f>
        <v>0</v>
      </c>
      <c r="H31" s="35">
        <f>SUM(H26:H30)</f>
        <v>6.6708305546114843E-12</v>
      </c>
      <c r="I31" s="26"/>
    </row>
    <row r="32" spans="3:11" ht="13.5" customHeight="1" thickBot="1">
      <c r="C32" s="36" t="s">
        <v>41</v>
      </c>
      <c r="D32" s="36"/>
      <c r="E32" s="36"/>
      <c r="F32" s="36"/>
      <c r="G32" s="36"/>
      <c r="H32" s="36"/>
      <c r="I32" s="36"/>
    </row>
    <row r="33" spans="3:11" ht="53.25" customHeight="1" thickBot="1">
      <c r="C33" s="37" t="s">
        <v>26</v>
      </c>
      <c r="D33" s="21" t="s">
        <v>27</v>
      </c>
      <c r="E33" s="22" t="s">
        <v>28</v>
      </c>
      <c r="F33" s="22" t="s">
        <v>29</v>
      </c>
      <c r="G33" s="22" t="s">
        <v>30</v>
      </c>
      <c r="H33" s="22" t="s">
        <v>31</v>
      </c>
      <c r="I33" s="38" t="s">
        <v>42</v>
      </c>
    </row>
    <row r="34" spans="3:11" ht="34.5" customHeight="1" thickBot="1">
      <c r="C34" s="20" t="s">
        <v>43</v>
      </c>
      <c r="D34" s="39">
        <v>39145.830000000016</v>
      </c>
      <c r="E34" s="40">
        <v>176912.16</v>
      </c>
      <c r="F34" s="40">
        <v>161300.20000000001</v>
      </c>
      <c r="G34" s="40">
        <f>+E34</f>
        <v>176912.16</v>
      </c>
      <c r="H34" s="40">
        <f t="shared" ref="H34:H44" si="0">+D34+E34-F34</f>
        <v>54757.790000000008</v>
      </c>
      <c r="I34" s="41" t="s">
        <v>44</v>
      </c>
    </row>
    <row r="35" spans="3:11" ht="14.25" customHeight="1" thickBot="1">
      <c r="C35" s="26" t="s">
        <v>45</v>
      </c>
      <c r="D35" s="27">
        <v>32777.189999999973</v>
      </c>
      <c r="E35" s="28">
        <v>146043.06</v>
      </c>
      <c r="F35" s="28">
        <v>133618.31</v>
      </c>
      <c r="G35" s="40">
        <v>21165.040000000001</v>
      </c>
      <c r="H35" s="40">
        <f>+D35+E35-F35</f>
        <v>45201.939999999973</v>
      </c>
      <c r="I35" s="42"/>
      <c r="J35" s="43"/>
    </row>
    <row r="36" spans="3:11" ht="13.5" customHeight="1" thickBot="1">
      <c r="C36" s="37" t="s">
        <v>46</v>
      </c>
      <c r="D36" s="44">
        <v>0</v>
      </c>
      <c r="E36" s="28">
        <v>11575.89</v>
      </c>
      <c r="F36" s="28">
        <v>8908.9500000000007</v>
      </c>
      <c r="G36" s="40">
        <v>20700</v>
      </c>
      <c r="H36" s="40">
        <f t="shared" si="0"/>
        <v>2666.9399999999987</v>
      </c>
      <c r="I36" s="45"/>
    </row>
    <row r="37" spans="3:11" ht="12.75" customHeight="1" thickBot="1">
      <c r="C37" s="26" t="s">
        <v>47</v>
      </c>
      <c r="D37" s="44">
        <v>61452.39</v>
      </c>
      <c r="E37" s="28">
        <v>172364.42</v>
      </c>
      <c r="F37" s="28">
        <v>148605.1</v>
      </c>
      <c r="G37" s="40">
        <f>+E37</f>
        <v>172364.42</v>
      </c>
      <c r="H37" s="40">
        <f t="shared" si="0"/>
        <v>85211.709999999992</v>
      </c>
      <c r="I37" s="46" t="s">
        <v>48</v>
      </c>
      <c r="J37" s="47">
        <f>11648.57+2418.93</f>
        <v>14067.5</v>
      </c>
      <c r="K37" s="10">
        <f>6360.15+1379.7</f>
        <v>7739.8499999999995</v>
      </c>
    </row>
    <row r="38" spans="3:11" ht="30.75" customHeight="1" thickBot="1">
      <c r="C38" s="26" t="s">
        <v>49</v>
      </c>
      <c r="D38" s="27">
        <v>-8.4514790998913014E-12</v>
      </c>
      <c r="E38" s="28"/>
      <c r="F38" s="28"/>
      <c r="G38" s="40"/>
      <c r="H38" s="40">
        <f t="shared" si="0"/>
        <v>-8.4514790998913014E-12</v>
      </c>
      <c r="I38" s="48" t="s">
        <v>50</v>
      </c>
    </row>
    <row r="39" spans="3:11" s="54" customFormat="1" ht="13.5" hidden="1" customHeight="1" thickBot="1">
      <c r="C39" s="49" t="s">
        <v>51</v>
      </c>
      <c r="D39" s="50">
        <v>0</v>
      </c>
      <c r="E39" s="51"/>
      <c r="F39" s="51"/>
      <c r="G39" s="40"/>
      <c r="H39" s="52">
        <f t="shared" si="0"/>
        <v>0</v>
      </c>
      <c r="I39" s="53" t="s">
        <v>52</v>
      </c>
    </row>
    <row r="40" spans="3:11" ht="28.5" customHeight="1" thickBot="1">
      <c r="C40" s="26" t="s">
        <v>53</v>
      </c>
      <c r="D40" s="27">
        <v>527.53999999999951</v>
      </c>
      <c r="E40" s="31">
        <v>2338.56</v>
      </c>
      <c r="F40" s="31">
        <v>2142</v>
      </c>
      <c r="G40" s="40">
        <v>2471.4</v>
      </c>
      <c r="H40" s="40">
        <f>+D40+E40-F40</f>
        <v>724.09999999999945</v>
      </c>
      <c r="I40" s="48" t="s">
        <v>54</v>
      </c>
    </row>
    <row r="41" spans="3:11" ht="13.5" customHeight="1" thickBot="1">
      <c r="C41" s="37" t="s">
        <v>55</v>
      </c>
      <c r="D41" s="27">
        <v>2218.3499999999967</v>
      </c>
      <c r="E41" s="31">
        <v>2379.4499999999998</v>
      </c>
      <c r="F41" s="31">
        <v>3165.26</v>
      </c>
      <c r="G41" s="40"/>
      <c r="H41" s="40">
        <f t="shared" si="0"/>
        <v>1432.5399999999963</v>
      </c>
      <c r="I41" s="46"/>
    </row>
    <row r="42" spans="3:11" s="60" customFormat="1" ht="13.5" customHeight="1" thickBot="1">
      <c r="C42" s="55" t="s">
        <v>56</v>
      </c>
      <c r="D42" s="56">
        <v>0</v>
      </c>
      <c r="E42" s="57"/>
      <c r="F42" s="57"/>
      <c r="G42" s="40"/>
      <c r="H42" s="58">
        <f t="shared" si="0"/>
        <v>0</v>
      </c>
      <c r="I42" s="59"/>
    </row>
    <row r="43" spans="3:11" s="60" customFormat="1" ht="13.5" customHeight="1" thickBot="1">
      <c r="C43" s="55" t="s">
        <v>57</v>
      </c>
      <c r="D43" s="56">
        <v>-3651.6</v>
      </c>
      <c r="E43" s="57">
        <v>3056.68</v>
      </c>
      <c r="F43" s="57">
        <v>2427.4499999999998</v>
      </c>
      <c r="G43" s="40">
        <f>+E43</f>
        <v>3056.68</v>
      </c>
      <c r="H43" s="58">
        <f t="shared" si="0"/>
        <v>-3022.37</v>
      </c>
      <c r="I43" s="59"/>
    </row>
    <row r="44" spans="3:11" s="60" customFormat="1" ht="13.5" customHeight="1" thickBot="1">
      <c r="C44" s="55" t="s">
        <v>58</v>
      </c>
      <c r="D44" s="56">
        <v>1837.7099999999991</v>
      </c>
      <c r="E44" s="57">
        <f>991.23+362.25-58.6</f>
        <v>1294.8800000000001</v>
      </c>
      <c r="F44" s="57">
        <f>519.47+1418.24+581.99</f>
        <v>2519.6999999999998</v>
      </c>
      <c r="G44" s="40">
        <f>+E44</f>
        <v>1294.8800000000001</v>
      </c>
      <c r="H44" s="58">
        <f t="shared" si="0"/>
        <v>612.88999999999942</v>
      </c>
      <c r="I44" s="59"/>
    </row>
    <row r="45" spans="3:11" ht="13.5" customHeight="1" thickBot="1">
      <c r="C45" s="26" t="s">
        <v>59</v>
      </c>
      <c r="D45" s="27">
        <v>2060.4400000000023</v>
      </c>
      <c r="E45" s="31">
        <v>9646.56</v>
      </c>
      <c r="F45" s="31">
        <v>8721.0400000000009</v>
      </c>
      <c r="G45" s="40">
        <v>9578.56</v>
      </c>
      <c r="H45" s="40">
        <f>+D45+E45-F45</f>
        <v>2985.9600000000009</v>
      </c>
      <c r="I45" s="48" t="s">
        <v>60</v>
      </c>
    </row>
    <row r="46" spans="3:11" ht="13.5" hidden="1" customHeight="1" thickBot="1">
      <c r="C46" s="26" t="s">
        <v>61</v>
      </c>
      <c r="D46" s="27">
        <v>0</v>
      </c>
      <c r="E46" s="31"/>
      <c r="F46" s="31"/>
      <c r="G46" s="40">
        <f>+E46</f>
        <v>0</v>
      </c>
      <c r="H46" s="28">
        <f>+D46+E46-F46</f>
        <v>0</v>
      </c>
      <c r="I46" s="46" t="s">
        <v>62</v>
      </c>
    </row>
    <row r="47" spans="3:11" s="61" customFormat="1" ht="17.25" customHeight="1" thickBot="1">
      <c r="C47" s="26" t="s">
        <v>40</v>
      </c>
      <c r="D47" s="34">
        <f>SUM(D34:D46)</f>
        <v>136367.84999999998</v>
      </c>
      <c r="E47" s="35">
        <f>SUM(E34:E46)</f>
        <v>525611.66</v>
      </c>
      <c r="F47" s="35">
        <f>SUM(F34:F46)</f>
        <v>471408.01000000007</v>
      </c>
      <c r="G47" s="35">
        <f>SUM(G34:G46)</f>
        <v>407543.14</v>
      </c>
      <c r="H47" s="35">
        <f>SUM(H34:H46)</f>
        <v>190571.49999999997</v>
      </c>
      <c r="I47" s="45"/>
    </row>
    <row r="48" spans="3:11" ht="13.5" customHeight="1" thickBot="1">
      <c r="C48" s="62" t="s">
        <v>63</v>
      </c>
      <c r="D48" s="62"/>
      <c r="E48" s="62"/>
      <c r="F48" s="62"/>
      <c r="G48" s="62"/>
      <c r="H48" s="62"/>
      <c r="I48" s="62"/>
    </row>
    <row r="49" spans="3:9" ht="37.5" customHeight="1" thickBot="1">
      <c r="C49" s="63" t="s">
        <v>64</v>
      </c>
      <c r="D49" s="64" t="s">
        <v>65</v>
      </c>
      <c r="E49" s="64"/>
      <c r="F49" s="64"/>
      <c r="G49" s="64"/>
      <c r="H49" s="64"/>
      <c r="I49" s="65" t="s">
        <v>66</v>
      </c>
    </row>
    <row r="50" spans="3:9" ht="28.5" customHeight="1" thickBot="1">
      <c r="C50" s="66" t="s">
        <v>67</v>
      </c>
      <c r="D50" s="67" t="s">
        <v>68</v>
      </c>
      <c r="E50" s="68"/>
      <c r="F50" s="68"/>
      <c r="G50" s="68"/>
      <c r="H50" s="69"/>
      <c r="I50" s="70" t="s">
        <v>69</v>
      </c>
    </row>
    <row r="51" spans="3:9" ht="19.5" customHeight="1">
      <c r="C51" s="71" t="s">
        <v>70</v>
      </c>
      <c r="D51" s="71"/>
      <c r="E51" s="71"/>
      <c r="F51" s="71"/>
      <c r="G51" s="71"/>
      <c r="H51" s="72">
        <f>+H31+H47</f>
        <v>190571.49999999997</v>
      </c>
    </row>
    <row r="52" spans="3:9" ht="15">
      <c r="C52" s="74" t="s">
        <v>71</v>
      </c>
      <c r="D52" s="74"/>
    </row>
    <row r="53" spans="3:9" hidden="1">
      <c r="C53" s="75" t="s">
        <v>72</v>
      </c>
    </row>
    <row r="54" spans="3:9">
      <c r="E54" s="76"/>
      <c r="F54" s="76"/>
    </row>
    <row r="55" spans="3:9" hidden="1">
      <c r="D55" s="77">
        <f>+D34+D35+D36+D40</f>
        <v>72450.559999999983</v>
      </c>
      <c r="E55" s="77">
        <f>+E34+E35+E36+E40</f>
        <v>336869.67</v>
      </c>
      <c r="F55" s="77">
        <f>+F34+F35+F36+F40</f>
        <v>305969.46000000002</v>
      </c>
      <c r="G55" s="77">
        <f>+G34+G35+G36+G40</f>
        <v>221248.6</v>
      </c>
      <c r="H55" s="77">
        <f>+H34+H35+H36+H40</f>
        <v>103350.76999999999</v>
      </c>
    </row>
    <row r="56" spans="3:9" hidden="1">
      <c r="H56" s="73">
        <f>5577.09+1221.44+299.75-172.14+12331.91+22603.28+1862+16818.72</f>
        <v>60542.05</v>
      </c>
    </row>
    <row r="57" spans="3:9">
      <c r="C57" s="73" t="s">
        <v>73</v>
      </c>
      <c r="E57" s="76">
        <f>+E47+E31+26715+14234.92</f>
        <v>566561.58000000007</v>
      </c>
      <c r="G57" s="76">
        <f>+G47+G31</f>
        <v>407543.14</v>
      </c>
      <c r="H57" s="76"/>
    </row>
  </sheetData>
  <mergeCells count="11">
    <mergeCell ref="C32:I32"/>
    <mergeCell ref="I34:I35"/>
    <mergeCell ref="C48:I48"/>
    <mergeCell ref="D49:H49"/>
    <mergeCell ref="D50:H50"/>
    <mergeCell ref="C20:I20"/>
    <mergeCell ref="C21:I21"/>
    <mergeCell ref="C22:I22"/>
    <mergeCell ref="C23:I23"/>
    <mergeCell ref="C25:I25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9"/>
  <sheetViews>
    <sheetView topLeftCell="A17" zoomScaleNormal="100" zoomScaleSheetLayoutView="120" workbookViewId="0">
      <selection activeCell="D43" sqref="D43:D44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4" spans="1:9">
      <c r="A14" s="1" t="s">
        <v>0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1</v>
      </c>
      <c r="B15" s="1"/>
      <c r="C15" s="1"/>
      <c r="D15" s="1"/>
      <c r="E15" s="1"/>
      <c r="F15" s="1"/>
      <c r="G15" s="1"/>
      <c r="H15" s="1"/>
      <c r="I15" s="1"/>
    </row>
    <row r="16" spans="1:9">
      <c r="A16" s="1" t="s">
        <v>2</v>
      </c>
      <c r="B16" s="1"/>
      <c r="C16" s="1"/>
      <c r="D16" s="1"/>
      <c r="E16" s="1"/>
      <c r="F16" s="1"/>
      <c r="G16" s="1"/>
      <c r="H16" s="1"/>
      <c r="I16" s="1"/>
    </row>
    <row r="17" spans="1:9" ht="60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3" t="s">
        <v>8</v>
      </c>
      <c r="G17" s="3" t="s">
        <v>9</v>
      </c>
      <c r="H17" s="2" t="s">
        <v>10</v>
      </c>
      <c r="I17" s="2" t="s">
        <v>11</v>
      </c>
    </row>
    <row r="18" spans="1:9">
      <c r="A18" s="4" t="s">
        <v>12</v>
      </c>
      <c r="B18" s="5">
        <v>33.962360000000103</v>
      </c>
      <c r="C18" s="5">
        <v>0</v>
      </c>
      <c r="D18" s="5">
        <v>146.04306</v>
      </c>
      <c r="E18" s="5">
        <v>133.61831000000001</v>
      </c>
      <c r="F18" s="5">
        <v>40.949919999999999</v>
      </c>
      <c r="G18" s="5">
        <v>21.165040000000001</v>
      </c>
      <c r="H18" s="5">
        <v>45.20194</v>
      </c>
      <c r="I18" s="5">
        <f>B18+D18+F18-G18</f>
        <v>199.79030000000009</v>
      </c>
    </row>
    <row r="19" spans="1:9" s="6" customFormat="1"/>
    <row r="20" spans="1:9" s="6" customFormat="1">
      <c r="A20" s="6" t="s">
        <v>13</v>
      </c>
    </row>
    <row r="21" spans="1:9" s="6" customFormat="1">
      <c r="A21" s="6" t="s">
        <v>14</v>
      </c>
    </row>
    <row r="22" spans="1:9" s="6" customFormat="1">
      <c r="A22" s="7" t="s">
        <v>15</v>
      </c>
    </row>
    <row r="23" spans="1:9" s="6" customFormat="1">
      <c r="A23" s="7" t="s">
        <v>16</v>
      </c>
    </row>
    <row r="24" spans="1:9" s="6" customFormat="1">
      <c r="A24" s="7" t="s">
        <v>17</v>
      </c>
    </row>
    <row r="25" spans="1:9">
      <c r="A25" t="s">
        <v>18</v>
      </c>
    </row>
    <row r="26" spans="1:9">
      <c r="A26" t="s">
        <v>19</v>
      </c>
      <c r="I26" s="8"/>
    </row>
    <row r="27" spans="1:9">
      <c r="A27" t="s">
        <v>20</v>
      </c>
      <c r="I27" s="8"/>
    </row>
    <row r="28" spans="1:9">
      <c r="A28" t="s">
        <v>21</v>
      </c>
      <c r="I28" s="8"/>
    </row>
    <row r="29" spans="1:9">
      <c r="I29" s="8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2"/>
  <sheetViews>
    <sheetView tabSelected="1" zoomScaleNormal="100" zoomScaleSheetLayoutView="120" workbookViewId="0">
      <selection activeCell="A6" sqref="A6"/>
    </sheetView>
  </sheetViews>
  <sheetFormatPr defaultRowHeight="15"/>
  <cols>
    <col min="1" max="1" width="4.5703125" customWidth="1"/>
    <col min="2" max="2" width="17.42578125" customWidth="1"/>
    <col min="3" max="3" width="13.28515625" hidden="1" customWidth="1"/>
    <col min="4" max="4" width="17.7109375" customWidth="1"/>
    <col min="5" max="5" width="21.42578125" customWidth="1"/>
    <col min="6" max="6" width="13.28515625" customWidth="1"/>
    <col min="7" max="7" width="15.28515625" customWidth="1"/>
    <col min="8" max="8" width="15.140625" customWidth="1"/>
    <col min="9" max="9" width="14.28515625" customWidth="1"/>
  </cols>
  <sheetData>
    <row r="5" spans="1:9" ht="30" customHeight="1">
      <c r="A5" s="78" t="s">
        <v>94</v>
      </c>
      <c r="B5" s="78"/>
      <c r="C5" s="78"/>
      <c r="D5" s="78"/>
      <c r="E5" s="78"/>
      <c r="F5" s="78"/>
      <c r="G5" s="78"/>
      <c r="H5" s="78"/>
      <c r="I5" s="79"/>
    </row>
    <row r="6" spans="1:9">
      <c r="B6" s="80"/>
      <c r="C6" s="81"/>
      <c r="D6" s="82"/>
      <c r="E6" s="83" t="s">
        <v>74</v>
      </c>
      <c r="F6" s="84"/>
      <c r="G6" s="85" t="s">
        <v>75</v>
      </c>
      <c r="H6" s="86"/>
    </row>
    <row r="7" spans="1:9" ht="26.25">
      <c r="B7" s="87" t="s">
        <v>76</v>
      </c>
      <c r="C7" s="88" t="s">
        <v>77</v>
      </c>
      <c r="D7" s="89"/>
      <c r="E7" s="90" t="s">
        <v>78</v>
      </c>
      <c r="F7" s="90" t="s">
        <v>79</v>
      </c>
      <c r="G7" s="91" t="s">
        <v>80</v>
      </c>
      <c r="H7" s="92" t="s">
        <v>81</v>
      </c>
    </row>
    <row r="8" spans="1:9" ht="48" customHeight="1">
      <c r="B8" s="93" t="s">
        <v>82</v>
      </c>
      <c r="C8" s="94" t="s">
        <v>83</v>
      </c>
      <c r="D8" s="95"/>
      <c r="E8" s="96"/>
      <c r="F8" s="97">
        <v>180700</v>
      </c>
      <c r="G8" s="97">
        <v>20700</v>
      </c>
      <c r="H8" s="97">
        <f>+F8-G8</f>
        <v>160000</v>
      </c>
    </row>
    <row r="9" spans="1:9">
      <c r="B9" s="98"/>
      <c r="C9" s="99"/>
      <c r="D9" s="99"/>
      <c r="E9" s="100"/>
      <c r="F9" s="97"/>
      <c r="G9" s="97"/>
      <c r="H9" s="97"/>
    </row>
    <row r="10" spans="1:9">
      <c r="B10" s="100" t="s">
        <v>84</v>
      </c>
      <c r="C10" s="101"/>
      <c r="D10" s="101"/>
      <c r="E10" s="101"/>
      <c r="F10" s="102">
        <f>SUM(F8:F9)</f>
        <v>180700</v>
      </c>
      <c r="G10" s="102">
        <f>SUM(G8:G9)</f>
        <v>20700</v>
      </c>
      <c r="H10" s="102">
        <f>SUM(H8:H9)</f>
        <v>160000</v>
      </c>
    </row>
    <row r="11" spans="1:9">
      <c r="B11" s="103"/>
      <c r="C11" s="101"/>
      <c r="D11" s="101"/>
      <c r="E11" s="101"/>
      <c r="F11" s="101"/>
      <c r="G11" s="104"/>
      <c r="H11" s="104"/>
    </row>
    <row r="13" spans="1:9">
      <c r="B13" s="105" t="s">
        <v>85</v>
      </c>
      <c r="C13" s="106"/>
      <c r="D13" s="106"/>
      <c r="E13" s="106"/>
      <c r="F13" s="107">
        <v>0</v>
      </c>
    </row>
    <row r="14" spans="1:9">
      <c r="B14" s="105" t="s">
        <v>86</v>
      </c>
      <c r="C14" s="106"/>
      <c r="D14" s="106"/>
      <c r="E14" s="106"/>
      <c r="F14" s="108">
        <v>11575.89</v>
      </c>
    </row>
    <row r="15" spans="1:9">
      <c r="B15" s="105" t="s">
        <v>87</v>
      </c>
      <c r="C15" s="106"/>
      <c r="D15" s="106"/>
      <c r="E15" s="106"/>
      <c r="F15" s="109">
        <v>8908.9500000000007</v>
      </c>
    </row>
    <row r="16" spans="1:9">
      <c r="B16" s="105" t="s">
        <v>88</v>
      </c>
      <c r="C16" s="106"/>
      <c r="D16" s="106"/>
      <c r="E16" s="106"/>
      <c r="F16" s="107">
        <f>F13+F14-F15</f>
        <v>2666.9399999999987</v>
      </c>
    </row>
    <row r="17" spans="2:7">
      <c r="B17" s="8"/>
      <c r="C17" s="8"/>
      <c r="D17" s="8"/>
      <c r="E17" s="8"/>
      <c r="F17" s="8"/>
      <c r="G17" s="8"/>
    </row>
    <row r="18" spans="2:7">
      <c r="B18" s="105" t="s">
        <v>89</v>
      </c>
      <c r="C18" s="106"/>
      <c r="D18" s="106"/>
      <c r="E18" s="106"/>
      <c r="F18" s="106"/>
      <c r="G18" s="107">
        <v>0</v>
      </c>
    </row>
    <row r="19" spans="2:7">
      <c r="B19" s="105" t="s">
        <v>90</v>
      </c>
      <c r="C19" s="106"/>
      <c r="D19" s="106"/>
      <c r="E19" s="106"/>
      <c r="F19" s="106"/>
      <c r="G19" s="108">
        <f>+F14</f>
        <v>11575.89</v>
      </c>
    </row>
    <row r="20" spans="2:7">
      <c r="B20" s="110" t="s">
        <v>91</v>
      </c>
      <c r="C20" s="111"/>
      <c r="D20" s="111"/>
      <c r="E20" s="106"/>
      <c r="F20" s="106"/>
      <c r="G20" s="108"/>
    </row>
    <row r="21" spans="2:7">
      <c r="B21" s="110" t="s">
        <v>92</v>
      </c>
      <c r="C21" s="106"/>
      <c r="D21" s="106"/>
      <c r="E21" s="106"/>
      <c r="F21" s="106"/>
      <c r="G21" s="108">
        <f>+G10</f>
        <v>20700</v>
      </c>
    </row>
    <row r="22" spans="2:7">
      <c r="B22" s="112" t="s">
        <v>93</v>
      </c>
      <c r="C22" s="113"/>
      <c r="D22" s="113"/>
      <c r="E22" s="113"/>
      <c r="F22" s="113"/>
      <c r="G22" s="107">
        <f>G18+G19+G20-G21</f>
        <v>-9124.11</v>
      </c>
    </row>
  </sheetData>
  <mergeCells count="5">
    <mergeCell ref="A5:H5"/>
    <mergeCell ref="G6:H6"/>
    <mergeCell ref="C7:D7"/>
    <mergeCell ref="C8:D8"/>
    <mergeCell ref="C9:D9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Школьная6 3</vt:lpstr>
      <vt:lpstr>текущ</vt:lpstr>
      <vt:lpstr>энергосбер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2024-03-12T07:42:33Z</dcterms:created>
  <dcterms:modified xsi:type="dcterms:W3CDTF">2024-03-12T07:44:16Z</dcterms:modified>
</cp:coreProperties>
</file>