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Сосновая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D61" i="2"/>
  <c r="H57"/>
  <c r="F56"/>
  <c r="E56"/>
  <c r="D56"/>
  <c r="D47"/>
  <c r="D63" s="1"/>
  <c r="J46"/>
  <c r="H46"/>
  <c r="F45"/>
  <c r="E45"/>
  <c r="G45" s="1"/>
  <c r="F44"/>
  <c r="E44"/>
  <c r="G44" s="1"/>
  <c r="K43"/>
  <c r="J43"/>
  <c r="H43"/>
  <c r="F43"/>
  <c r="F47" s="1"/>
  <c r="J42"/>
  <c r="H42"/>
  <c r="J41"/>
  <c r="H41"/>
  <c r="K40"/>
  <c r="J40"/>
  <c r="H40"/>
  <c r="H39"/>
  <c r="H38"/>
  <c r="J37"/>
  <c r="H37"/>
  <c r="H56" s="1"/>
  <c r="K36"/>
  <c r="J36"/>
  <c r="H36"/>
  <c r="G36"/>
  <c r="G56" s="1"/>
  <c r="G33"/>
  <c r="E33"/>
  <c r="D33"/>
  <c r="K32"/>
  <c r="H32"/>
  <c r="K31"/>
  <c r="H31"/>
  <c r="F31"/>
  <c r="K30"/>
  <c r="H30"/>
  <c r="K29"/>
  <c r="H29"/>
  <c r="F29"/>
  <c r="F33" s="1"/>
  <c r="K28"/>
  <c r="H28"/>
  <c r="H33" s="1"/>
  <c r="I17" i="1"/>
  <c r="H47" i="2" l="1"/>
  <c r="H58" s="1"/>
  <c r="G47"/>
  <c r="G59" s="1"/>
  <c r="H44"/>
  <c r="H45"/>
  <c r="E47"/>
  <c r="E59" s="1"/>
  <c r="H52" l="1"/>
</calcChain>
</file>

<file path=xl/sharedStrings.xml><?xml version="1.0" encoding="utf-8"?>
<sst xmlns="http://schemas.openxmlformats.org/spreadsheetml/2006/main" count="86" uniqueCount="77">
  <si>
    <t>ОТЧЕТ</t>
  </si>
  <si>
    <t>по выполнению плана текущего ремонта жилого дома</t>
  </si>
  <si>
    <t>№ 1 по ул. Сосновая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</si>
  <si>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</si>
  <si>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</si>
  <si>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</si>
  <si>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</si>
  <si>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</si>
  <si>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</si>
  <si>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</si>
  <si>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</si>
  <si>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</si>
  <si>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</si>
  <si>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152.79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</si>
  <si>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</si>
  <si>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2.67 т.р.</t>
  </si>
  <si>
    <t>Ремонт систем ГВС, ХВС, ЦО -36.65  т.р.</t>
  </si>
  <si>
    <t>Ремонт тепловых сетей,тепловых пунктов и систем теплопотребления - 1.41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</si>
  <si>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</si>
  <si>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- 4.28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</si>
  <si>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</si>
  <si>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</si>
  <si>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1.03 т.р.</t>
  </si>
  <si>
    <t>Аварийные работы -1.28 т.р.</t>
  </si>
  <si>
    <t>Расходные материалы - 0.47 т.р.</t>
  </si>
  <si>
    <t>герметизация швов - 105.00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</si>
  <si>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</si>
  <si>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</si>
  <si>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</si>
  <si>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Сосновая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</si>
  <si>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</si>
  <si>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</si>
  <si>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</si>
  <si>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</si>
  <si>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</si>
  <si>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</si>
  <si>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</si>
  <si>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</si>
  <si>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</si>
  <si>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</si>
  <si>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</si>
  <si>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</si>
  <si>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</si>
  <si>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</si>
  <si>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</si>
  <si>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</si>
  <si>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</si>
  <si>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</si>
  <si>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Н/2009-84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</si>
  <si>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</si>
  <si>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</si>
  <si>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</si>
  <si>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</si>
  <si>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</si>
  <si>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</si>
  <si>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</si>
  <si>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</si>
  <si>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</si>
  <si>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</si>
  <si>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</si>
  <si>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</si>
  <si>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</si>
  <si>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</si>
  <si>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</si>
  <si>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</si>
  <si>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</si>
  <si>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</si>
  <si>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</si>
  <si>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Мордовин А.В.</t>
  </si>
  <si>
    <t xml:space="preserve">Поступило от Мордовина А.В. за управление и содержание общедомового имущества 38143,15 руб. </t>
  </si>
  <si>
    <t>ИП Гулякова Е.Г.</t>
  </si>
  <si>
    <t xml:space="preserve">Поступило от ИП Гулякова Е.Г. за управление и содержание общедомового имущества 8443,50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</si>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</sst>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0" xfId="1" applyFont="1"/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center" vertical="top" wrapText="1"/>
    </xf>
    <xf numFmtId="4" fontId="11" fillId="3" borderId="10" xfId="2" applyNumberFormat="1" applyFont="1" applyFill="1" applyBorder="1" applyAlignment="1">
      <alignment horizontal="right" vertical="top" wrapText="1"/>
    </xf>
    <xf numFmtId="4" fontId="12" fillId="0" borderId="10" xfId="2" applyNumberFormat="1" applyFont="1" applyFill="1" applyBorder="1" applyAlignment="1">
      <alignment vertical="top" wrapText="1"/>
    </xf>
    <xf numFmtId="4" fontId="12" fillId="0" borderId="7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2" fontId="4" fillId="0" borderId="0" xfId="2" applyNumberFormat="1" applyFill="1"/>
    <xf numFmtId="4" fontId="11" fillId="0" borderId="10" xfId="2" applyNumberFormat="1" applyFont="1" applyFill="1" applyBorder="1" applyAlignment="1">
      <alignment vertical="top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4" fontId="6" fillId="4" borderId="10" xfId="2" applyNumberFormat="1" applyFont="1" applyFill="1" applyBorder="1" applyAlignment="1">
      <alignment vertical="top" wrapText="1"/>
    </xf>
    <xf numFmtId="4" fontId="6" fillId="0" borderId="10" xfId="2" applyNumberFormat="1" applyFont="1" applyFill="1" applyBorder="1" applyAlignment="1">
      <alignment vertical="top" wrapText="1"/>
    </xf>
    <xf numFmtId="0" fontId="6" fillId="0" borderId="4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0" fontId="9" fillId="0" borderId="10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right" vertical="top" wrapText="1"/>
    </xf>
    <xf numFmtId="4" fontId="12" fillId="0" borderId="5" xfId="2" applyNumberFormat="1" applyFont="1" applyFill="1" applyBorder="1" applyAlignment="1">
      <alignment vertical="top" wrapText="1"/>
    </xf>
    <xf numFmtId="0" fontId="13" fillId="0" borderId="11" xfId="2" applyFont="1" applyFill="1" applyBorder="1" applyAlignment="1">
      <alignment horizontal="center" vertical="center" wrapText="1"/>
    </xf>
    <xf numFmtId="4" fontId="4" fillId="0" borderId="0" xfId="2" applyNumberFormat="1" applyFill="1"/>
    <xf numFmtId="0" fontId="11" fillId="0" borderId="10" xfId="2" applyFont="1" applyFill="1" applyBorder="1" applyAlignment="1">
      <alignment horizontal="right" vertical="top" wrapText="1"/>
    </xf>
    <xf numFmtId="0" fontId="14" fillId="0" borderId="9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right" vertical="top" wrapText="1"/>
    </xf>
    <xf numFmtId="0" fontId="6" fillId="0" borderId="10" xfId="2" applyFont="1" applyFill="1" applyBorder="1" applyAlignment="1">
      <alignment horizontal="center" vertical="top" wrapText="1"/>
    </xf>
    <xf numFmtId="0" fontId="15" fillId="0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right" vertical="top" wrapText="1"/>
    </xf>
    <xf numFmtId="0" fontId="11" fillId="0" borderId="10" xfId="2" applyFont="1" applyFill="1" applyBorder="1" applyAlignment="1">
      <alignment horizontal="center" vertical="top" wrapText="1"/>
    </xf>
    <xf numFmtId="4" fontId="11" fillId="0" borderId="10" xfId="2" applyNumberFormat="1" applyFont="1" applyFill="1" applyBorder="1" applyAlignment="1">
      <alignment horizontal="right" vertical="top" wrapText="1"/>
    </xf>
    <xf numFmtId="0" fontId="4" fillId="0" borderId="0" xfId="2" applyFont="1" applyFill="1"/>
    <xf numFmtId="0" fontId="6" fillId="0" borderId="13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top" wrapText="1"/>
    </xf>
    <xf numFmtId="4" fontId="11" fillId="0" borderId="3" xfId="2" applyNumberFormat="1" applyFont="1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0" fontId="4" fillId="0" borderId="5" xfId="2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3" fillId="0" borderId="0" xfId="2" applyFont="1" applyFill="1"/>
    <xf numFmtId="4" fontId="11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C25" zoomScaleNormal="100" zoomScaleSheetLayoutView="100" workbookViewId="0">
      <selection activeCell="E59" sqref="E59"/>
    </sheetView>
  </sheetViews>
  <sheetFormatPr defaultRowHeight="12.75"/>
  <cols>
    <col min="1" max="1" width="3.42578125" style="12" hidden="1" customWidth="1"/>
    <col min="2" max="2" width="9.140625" style="12" hidden="1" customWidth="1"/>
    <col min="3" max="3" width="28.5703125" style="65" customWidth="1"/>
    <col min="4" max="4" width="13.28515625" style="65" customWidth="1"/>
    <col min="5" max="5" width="11.85546875" style="65" customWidth="1"/>
    <col min="6" max="6" width="13.28515625" style="65" customWidth="1"/>
    <col min="7" max="7" width="11.85546875" style="65" customWidth="1"/>
    <col min="8" max="8" width="13.140625" style="65" customWidth="1"/>
    <col min="9" max="9" width="26.28515625" style="65" customWidth="1"/>
    <col min="10" max="10" width="12.42578125" style="12" hidden="1" customWidth="1"/>
    <col min="11" max="11" width="9.5703125" style="12" hidden="1" customWidth="1"/>
    <col min="12" max="16384" width="9.140625" style="12"/>
  </cols>
  <sheetData>
    <row r="1" spans="3:9" ht="12.75" hidden="1" customHeight="1">
      <c r="C1" s="11"/>
      <c r="D1" s="11"/>
      <c r="E1" s="11"/>
      <c r="F1" s="11"/>
      <c r="G1" s="11"/>
      <c r="H1" s="11"/>
      <c r="I1" s="11"/>
    </row>
    <row r="2" spans="3:9" ht="13.5" hidden="1" customHeight="1" thickBot="1">
      <c r="C2" s="11"/>
      <c r="D2" s="11"/>
      <c r="E2" s="11" t="s">
        <v>26</v>
      </c>
      <c r="F2" s="11"/>
      <c r="G2" s="11"/>
      <c r="H2" s="11"/>
      <c r="I2" s="11"/>
    </row>
    <row r="3" spans="3:9" ht="13.5" hidden="1" customHeight="1" thickBot="1">
      <c r="C3" s="13"/>
      <c r="D3" s="14"/>
      <c r="E3" s="15"/>
      <c r="F3" s="15"/>
      <c r="G3" s="15"/>
      <c r="H3" s="15"/>
      <c r="I3" s="16"/>
    </row>
    <row r="4" spans="3:9" ht="12.75" hidden="1" customHeight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11" ht="12.75" customHeight="1">
      <c r="C17" s="17"/>
      <c r="D17" s="17"/>
      <c r="E17" s="18"/>
      <c r="F17" s="18"/>
      <c r="G17" s="18"/>
      <c r="H17" s="18"/>
      <c r="I17" s="18"/>
    </row>
    <row r="18" spans="3:11" ht="12.75" customHeight="1">
      <c r="C18" s="17"/>
      <c r="D18" s="17"/>
      <c r="E18" s="18"/>
      <c r="F18" s="18"/>
      <c r="G18" s="18"/>
      <c r="H18" s="18"/>
      <c r="I18" s="18"/>
    </row>
    <row r="19" spans="3:11" ht="12.75" customHeight="1">
      <c r="C19" s="17"/>
      <c r="D19" s="17"/>
      <c r="E19" s="18"/>
      <c r="F19" s="18"/>
      <c r="G19" s="18"/>
      <c r="H19" s="18"/>
      <c r="I19" s="18"/>
    </row>
    <row r="20" spans="3:11" ht="12.75" customHeight="1">
      <c r="C20" s="17"/>
      <c r="D20" s="17"/>
      <c r="E20" s="18"/>
      <c r="F20" s="18"/>
      <c r="G20" s="18"/>
      <c r="H20" s="18"/>
      <c r="I20" s="18"/>
    </row>
    <row r="21" spans="3:11" ht="12.75" customHeight="1">
      <c r="C21" s="17"/>
      <c r="D21" s="17"/>
      <c r="E21" s="18"/>
      <c r="F21" s="18"/>
      <c r="G21" s="18"/>
      <c r="H21" s="18"/>
      <c r="I21" s="18"/>
    </row>
    <row r="22" spans="3:11" ht="14.25">
      <c r="C22" s="19" t="s">
        <v>27</v>
      </c>
      <c r="D22" s="19"/>
      <c r="E22" s="19"/>
      <c r="F22" s="19"/>
      <c r="G22" s="19"/>
      <c r="H22" s="19"/>
      <c r="I22" s="19"/>
    </row>
    <row r="23" spans="3:11">
      <c r="C23" s="20" t="s">
        <v>28</v>
      </c>
      <c r="D23" s="20"/>
      <c r="E23" s="20"/>
      <c r="F23" s="20"/>
      <c r="G23" s="20"/>
      <c r="H23" s="20"/>
      <c r="I23" s="20"/>
    </row>
    <row r="24" spans="3:11">
      <c r="C24" s="20" t="s">
        <v>29</v>
      </c>
      <c r="D24" s="20"/>
      <c r="E24" s="20"/>
      <c r="F24" s="20"/>
      <c r="G24" s="20"/>
      <c r="H24" s="20"/>
      <c r="I24" s="20"/>
    </row>
    <row r="25" spans="3:11" ht="6" customHeight="1" thickBot="1">
      <c r="C25" s="21"/>
      <c r="D25" s="21"/>
      <c r="E25" s="21"/>
      <c r="F25" s="21"/>
      <c r="G25" s="21"/>
      <c r="H25" s="21"/>
      <c r="I25" s="21"/>
    </row>
    <row r="26" spans="3:11" ht="53.25" customHeight="1" thickBot="1">
      <c r="C26" s="22" t="s">
        <v>30</v>
      </c>
      <c r="D26" s="23" t="s">
        <v>31</v>
      </c>
      <c r="E26" s="24" t="s">
        <v>32</v>
      </c>
      <c r="F26" s="24" t="s">
        <v>33</v>
      </c>
      <c r="G26" s="24" t="s">
        <v>34</v>
      </c>
      <c r="H26" s="24" t="s">
        <v>35</v>
      </c>
      <c r="I26" s="23" t="s">
        <v>36</v>
      </c>
    </row>
    <row r="27" spans="3:11" ht="13.5" customHeight="1" thickBot="1">
      <c r="C27" s="25" t="s">
        <v>37</v>
      </c>
      <c r="D27" s="26"/>
      <c r="E27" s="26"/>
      <c r="F27" s="26"/>
      <c r="G27" s="26"/>
      <c r="H27" s="26"/>
      <c r="I27" s="27"/>
    </row>
    <row r="28" spans="3:11" ht="13.5" customHeight="1" thickBot="1">
      <c r="C28" s="28" t="s">
        <v>38</v>
      </c>
      <c r="D28" s="29">
        <v>72712.339999999007</v>
      </c>
      <c r="E28" s="30"/>
      <c r="F28" s="30">
        <v>410.12</v>
      </c>
      <c r="G28" s="30"/>
      <c r="H28" s="31">
        <f>+D28+E28-F28</f>
        <v>72302.219999999012</v>
      </c>
      <c r="I28" s="32" t="s">
        <v>39</v>
      </c>
      <c r="K28" s="33">
        <f>151090.43-1325.43+3658.11+358.85</f>
        <v>153781.96</v>
      </c>
    </row>
    <row r="29" spans="3:11" ht="13.5" customHeight="1" thickBot="1">
      <c r="C29" s="28" t="s">
        <v>40</v>
      </c>
      <c r="D29" s="29">
        <v>220309.16999999998</v>
      </c>
      <c r="E29" s="34"/>
      <c r="F29" s="34">
        <f>686.11+681.78+1078.24</f>
        <v>2446.13</v>
      </c>
      <c r="G29" s="30"/>
      <c r="H29" s="31">
        <f>+D29+E29-F29</f>
        <v>217863.03999999998</v>
      </c>
      <c r="I29" s="35"/>
      <c r="K29" s="12">
        <f>51032.8-1393.1+14.7+310.74</f>
        <v>49965.14</v>
      </c>
    </row>
    <row r="30" spans="3:11" ht="13.5" customHeight="1" thickBot="1">
      <c r="C30" s="28" t="s">
        <v>41</v>
      </c>
      <c r="D30" s="29">
        <v>93489.280000000013</v>
      </c>
      <c r="E30" s="34"/>
      <c r="F30" s="34">
        <v>814.36</v>
      </c>
      <c r="G30" s="30"/>
      <c r="H30" s="31">
        <f>+D30+E30-F30</f>
        <v>92674.920000000013</v>
      </c>
      <c r="I30" s="35"/>
      <c r="K30" s="12">
        <f>29159.94-288.06+356.66</f>
        <v>29228.539999999997</v>
      </c>
    </row>
    <row r="31" spans="3:11" ht="13.5" customHeight="1" thickBot="1">
      <c r="C31" s="28" t="s">
        <v>42</v>
      </c>
      <c r="D31" s="29">
        <v>74794.569999999992</v>
      </c>
      <c r="E31" s="34"/>
      <c r="F31" s="34">
        <f>0.11+972.32</f>
        <v>972.43000000000006</v>
      </c>
      <c r="G31" s="30"/>
      <c r="H31" s="31">
        <f>+D31+E31-F31</f>
        <v>73822.14</v>
      </c>
      <c r="I31" s="35"/>
      <c r="K31" s="12">
        <f>131.82+10422.39-101.1+42.96+7411.2-173.6</f>
        <v>17733.669999999998</v>
      </c>
    </row>
    <row r="32" spans="3:11" ht="13.5" hidden="1" customHeight="1" thickBot="1">
      <c r="C32" s="28" t="s">
        <v>43</v>
      </c>
      <c r="D32" s="29"/>
      <c r="E32" s="34"/>
      <c r="F32" s="34"/>
      <c r="G32" s="30"/>
      <c r="H32" s="31">
        <f>+D32+E32-F32</f>
        <v>0</v>
      </c>
      <c r="I32" s="36"/>
      <c r="K32" s="12">
        <f>13.23-19.03+343.09-52.68+217.87-20.72</f>
        <v>481.76</v>
      </c>
    </row>
    <row r="33" spans="3:11" ht="13.5" customHeight="1" thickBot="1">
      <c r="C33" s="28" t="s">
        <v>44</v>
      </c>
      <c r="D33" s="37">
        <f>SUM(D28:D32)</f>
        <v>461305.359999999</v>
      </c>
      <c r="E33" s="38">
        <f>SUM(E28:E32)</f>
        <v>0</v>
      </c>
      <c r="F33" s="38">
        <f>SUM(F28:F32)</f>
        <v>4643.04</v>
      </c>
      <c r="G33" s="38">
        <f>SUM(G28:G32)</f>
        <v>0</v>
      </c>
      <c r="H33" s="38">
        <f>SUM(H28:H32)</f>
        <v>456662.31999999902</v>
      </c>
      <c r="I33" s="28"/>
    </row>
    <row r="34" spans="3:11" ht="13.5" customHeight="1" thickBot="1">
      <c r="C34" s="39" t="s">
        <v>45</v>
      </c>
      <c r="D34" s="39"/>
      <c r="E34" s="39"/>
      <c r="F34" s="39"/>
      <c r="G34" s="39"/>
      <c r="H34" s="39"/>
      <c r="I34" s="39"/>
    </row>
    <row r="35" spans="3:11" ht="49.5" customHeight="1" thickBot="1">
      <c r="C35" s="40" t="s">
        <v>30</v>
      </c>
      <c r="D35" s="23" t="s">
        <v>31</v>
      </c>
      <c r="E35" s="24" t="s">
        <v>32</v>
      </c>
      <c r="F35" s="24" t="s">
        <v>33</v>
      </c>
      <c r="G35" s="24" t="s">
        <v>34</v>
      </c>
      <c r="H35" s="24" t="s">
        <v>35</v>
      </c>
      <c r="I35" s="41" t="s">
        <v>46</v>
      </c>
    </row>
    <row r="36" spans="3:11" ht="23.25" customHeight="1" thickBot="1">
      <c r="C36" s="22" t="s">
        <v>47</v>
      </c>
      <c r="D36" s="42">
        <v>282885.81999999995</v>
      </c>
      <c r="E36" s="43">
        <v>926478.24</v>
      </c>
      <c r="F36" s="43">
        <v>882242.02</v>
      </c>
      <c r="G36" s="43">
        <f>+E36</f>
        <v>926478.24</v>
      </c>
      <c r="H36" s="43">
        <f t="shared" ref="H36:H45" si="0">+D36+E36-F36</f>
        <v>327122.04000000004</v>
      </c>
      <c r="I36" s="44" t="s">
        <v>48</v>
      </c>
      <c r="J36" s="33">
        <f>32130.32-19.33+9.88-0.05+3.56-0.02-D36</f>
        <v>-250761.45999999996</v>
      </c>
      <c r="K36" s="45">
        <f>65382.79-453.16+1221.72-10.18+367.98-3.88-H36</f>
        <v>-260616.77000000005</v>
      </c>
    </row>
    <row r="37" spans="3:11" ht="14.25" customHeight="1" thickBot="1">
      <c r="C37" s="28" t="s">
        <v>49</v>
      </c>
      <c r="D37" s="46">
        <v>61524.09</v>
      </c>
      <c r="E37" s="30">
        <v>205654.32</v>
      </c>
      <c r="F37" s="30">
        <v>197416.24</v>
      </c>
      <c r="G37" s="43">
        <v>152787.35999999999</v>
      </c>
      <c r="H37" s="43">
        <f t="shared" si="0"/>
        <v>69762.170000000042</v>
      </c>
      <c r="I37" s="47"/>
      <c r="J37" s="45">
        <f>13782.74-95.86</f>
        <v>13686.88</v>
      </c>
    </row>
    <row r="38" spans="3:11" ht="13.5" customHeight="1" thickBot="1">
      <c r="C38" s="40" t="s">
        <v>50</v>
      </c>
      <c r="D38" s="48">
        <v>-1.0459189070388675E-11</v>
      </c>
      <c r="E38" s="30"/>
      <c r="F38" s="30"/>
      <c r="G38" s="43"/>
      <c r="H38" s="43">
        <f t="shared" si="0"/>
        <v>-1.0459189070388675E-11</v>
      </c>
      <c r="I38" s="49"/>
    </row>
    <row r="39" spans="3:11" ht="12.75" hidden="1" customHeight="1" thickBot="1">
      <c r="C39" s="28" t="s">
        <v>51</v>
      </c>
      <c r="D39" s="46">
        <v>0</v>
      </c>
      <c r="E39" s="30"/>
      <c r="F39" s="30"/>
      <c r="G39" s="43"/>
      <c r="H39" s="43">
        <f t="shared" si="0"/>
        <v>0</v>
      </c>
      <c r="I39" s="50" t="s">
        <v>52</v>
      </c>
    </row>
    <row r="40" spans="3:11" ht="27" customHeight="1" thickBot="1">
      <c r="C40" s="28" t="s">
        <v>53</v>
      </c>
      <c r="D40" s="51">
        <v>17657.740000000002</v>
      </c>
      <c r="E40" s="30"/>
      <c r="F40" s="30">
        <v>479.47</v>
      </c>
      <c r="G40" s="43"/>
      <c r="H40" s="43">
        <f t="shared" si="0"/>
        <v>17178.27</v>
      </c>
      <c r="I40" s="52" t="s">
        <v>54</v>
      </c>
      <c r="J40" s="12">
        <f>296.02+6944.9-4.34</f>
        <v>7236.58</v>
      </c>
      <c r="K40" s="12">
        <f>2266.28+12781.73-104.31+283.39</f>
        <v>15227.09</v>
      </c>
    </row>
    <row r="41" spans="3:11" ht="27" customHeight="1" thickBot="1">
      <c r="C41" s="28" t="s">
        <v>55</v>
      </c>
      <c r="D41" s="46">
        <v>8913.369999999999</v>
      </c>
      <c r="E41" s="34">
        <v>29646.06</v>
      </c>
      <c r="F41" s="34">
        <v>28435.37</v>
      </c>
      <c r="G41" s="43">
        <v>9315</v>
      </c>
      <c r="H41" s="43">
        <f t="shared" si="0"/>
        <v>10124.060000000001</v>
      </c>
      <c r="I41" s="52" t="s">
        <v>56</v>
      </c>
      <c r="J41" s="12">
        <f>2428.69-16.9</f>
        <v>2411.79</v>
      </c>
    </row>
    <row r="42" spans="3:11" ht="13.5" customHeight="1" thickBot="1">
      <c r="C42" s="40" t="s">
        <v>57</v>
      </c>
      <c r="D42" s="53">
        <v>23908.170000000002</v>
      </c>
      <c r="E42" s="34"/>
      <c r="F42" s="34">
        <v>303.37</v>
      </c>
      <c r="G42" s="43"/>
      <c r="H42" s="43">
        <f t="shared" si="0"/>
        <v>23604.800000000003</v>
      </c>
      <c r="I42" s="50"/>
      <c r="J42" s="12">
        <f>12237.13-81.86</f>
        <v>12155.269999999999</v>
      </c>
    </row>
    <row r="43" spans="3:11" ht="13.5" customHeight="1" thickBot="1">
      <c r="C43" s="40" t="s">
        <v>58</v>
      </c>
      <c r="D43" s="29">
        <v>25418.239999999998</v>
      </c>
      <c r="E43" s="34"/>
      <c r="F43" s="34">
        <f>62.25+30.11</f>
        <v>92.36</v>
      </c>
      <c r="G43" s="43"/>
      <c r="H43" s="43">
        <f t="shared" si="0"/>
        <v>25325.879999999997</v>
      </c>
      <c r="I43" s="50"/>
      <c r="J43" s="12">
        <f>305.85+617.65</f>
        <v>923.5</v>
      </c>
      <c r="K43" s="12">
        <f>6488.56-134.68+3219.19-66.85</f>
        <v>9506.2199999999993</v>
      </c>
    </row>
    <row r="44" spans="3:11" ht="13.5" customHeight="1" thickBot="1">
      <c r="C44" s="40" t="s">
        <v>59</v>
      </c>
      <c r="D44" s="53">
        <v>8843.3799999999974</v>
      </c>
      <c r="E44" s="34">
        <f>93917.1+16327.4</f>
        <v>110244.5</v>
      </c>
      <c r="F44" s="34">
        <f>91501.82+15896.37</f>
        <v>107398.19</v>
      </c>
      <c r="G44" s="43">
        <f>+E44</f>
        <v>110244.5</v>
      </c>
      <c r="H44" s="43">
        <f t="shared" si="0"/>
        <v>11689.690000000002</v>
      </c>
      <c r="I44" s="50" t="s">
        <v>60</v>
      </c>
    </row>
    <row r="45" spans="3:11" ht="13.5" customHeight="1" thickBot="1">
      <c r="C45" s="40" t="s">
        <v>61</v>
      </c>
      <c r="D45" s="53">
        <v>2388.44</v>
      </c>
      <c r="E45" s="34">
        <f>3412.44+1422.43</f>
        <v>4834.87</v>
      </c>
      <c r="F45" s="34">
        <f>17.28+35.81+189.55</f>
        <v>242.64000000000001</v>
      </c>
      <c r="G45" s="43">
        <f>+E45</f>
        <v>4834.87</v>
      </c>
      <c r="H45" s="43">
        <f t="shared" si="0"/>
        <v>6980.6699999999992</v>
      </c>
      <c r="I45" s="50"/>
    </row>
    <row r="46" spans="3:11" ht="13.5" customHeight="1" thickBot="1">
      <c r="C46" s="28" t="s">
        <v>62</v>
      </c>
      <c r="D46" s="53">
        <v>25793.710000000006</v>
      </c>
      <c r="E46" s="34">
        <v>81888.42</v>
      </c>
      <c r="F46" s="34">
        <v>79472.44</v>
      </c>
      <c r="G46" s="43">
        <v>47175.839999999997</v>
      </c>
      <c r="H46" s="43">
        <f>+D46+E46-F46</f>
        <v>28209.690000000002</v>
      </c>
      <c r="I46" s="52" t="s">
        <v>63</v>
      </c>
      <c r="J46" s="12">
        <f>5847.21-40.67</f>
        <v>5806.54</v>
      </c>
    </row>
    <row r="47" spans="3:11" s="54" customFormat="1" ht="13.5" customHeight="1" thickBot="1">
      <c r="C47" s="28" t="s">
        <v>44</v>
      </c>
      <c r="D47" s="37">
        <f>SUM(D36:D46)</f>
        <v>457332.9599999999</v>
      </c>
      <c r="E47" s="38">
        <f>SUM(E36:E46)</f>
        <v>1358746.4100000001</v>
      </c>
      <c r="F47" s="38">
        <f>SUM(F36:F46)</f>
        <v>1296082.1000000001</v>
      </c>
      <c r="G47" s="38">
        <f>SUM(G36:G46)</f>
        <v>1250835.8100000003</v>
      </c>
      <c r="H47" s="38">
        <f>SUM(H36:H46)</f>
        <v>519997.27000000008</v>
      </c>
      <c r="I47" s="49"/>
    </row>
    <row r="48" spans="3:11" ht="13.5" customHeight="1" thickBot="1">
      <c r="C48" s="55" t="s">
        <v>64</v>
      </c>
      <c r="D48" s="55"/>
      <c r="E48" s="55"/>
      <c r="F48" s="55"/>
      <c r="G48" s="55"/>
      <c r="H48" s="55"/>
      <c r="I48" s="55"/>
    </row>
    <row r="49" spans="3:9" ht="36.75" customHeight="1" thickBot="1">
      <c r="C49" s="56" t="s">
        <v>65</v>
      </c>
      <c r="D49" s="57" t="s">
        <v>66</v>
      </c>
      <c r="E49" s="57"/>
      <c r="F49" s="57"/>
      <c r="G49" s="57"/>
      <c r="H49" s="57"/>
      <c r="I49" s="58" t="s">
        <v>67</v>
      </c>
    </row>
    <row r="50" spans="3:9" ht="26.25" customHeight="1" thickBot="1">
      <c r="C50" s="56" t="s">
        <v>68</v>
      </c>
      <c r="D50" s="59" t="s">
        <v>69</v>
      </c>
      <c r="E50" s="60"/>
      <c r="F50" s="60"/>
      <c r="G50" s="60"/>
      <c r="H50" s="61"/>
      <c r="I50" s="62" t="s">
        <v>68</v>
      </c>
    </row>
    <row r="51" spans="3:9" ht="26.25" customHeight="1" thickBot="1">
      <c r="C51" s="56" t="s">
        <v>70</v>
      </c>
      <c r="D51" s="59" t="s">
        <v>71</v>
      </c>
      <c r="E51" s="60"/>
      <c r="F51" s="60"/>
      <c r="G51" s="60"/>
      <c r="H51" s="61"/>
      <c r="I51" s="62" t="s">
        <v>70</v>
      </c>
    </row>
    <row r="52" spans="3:9" ht="21" customHeight="1">
      <c r="C52" s="63" t="s">
        <v>72</v>
      </c>
      <c r="D52" s="63"/>
      <c r="E52" s="63"/>
      <c r="F52" s="63"/>
      <c r="G52" s="63"/>
      <c r="H52" s="64">
        <f>+H33+H47</f>
        <v>976659.58999999915</v>
      </c>
    </row>
    <row r="53" spans="3:9" ht="15" hidden="1">
      <c r="C53" s="66" t="s">
        <v>73</v>
      </c>
      <c r="D53" s="66"/>
    </row>
    <row r="54" spans="3:9" ht="12.75" hidden="1" customHeight="1">
      <c r="C54" s="67" t="s">
        <v>74</v>
      </c>
    </row>
    <row r="56" spans="3:9" hidden="1">
      <c r="D56" s="68">
        <f>+D36+D37+D38+D41</f>
        <v>353323.27999999991</v>
      </c>
      <c r="E56" s="68">
        <f>+E36+E37+E38+E41</f>
        <v>1161778.6200000001</v>
      </c>
      <c r="F56" s="68">
        <f>+F36+F37+F38+F41</f>
        <v>1108093.6300000001</v>
      </c>
      <c r="G56" s="68">
        <f>+G36+G37+G38+G41</f>
        <v>1088580.6000000001</v>
      </c>
      <c r="H56" s="68">
        <f>+H36+H37+H38+H41</f>
        <v>407008.27000000008</v>
      </c>
    </row>
    <row r="57" spans="3:9" hidden="1">
      <c r="D57" s="68"/>
      <c r="H57" s="65">
        <f>42767.83+16651.47+6920.37+25311.18+12743.2+39257.08+12073.75+184487.34+3792.24-34613.1+40919.15</f>
        <v>350310.51</v>
      </c>
    </row>
    <row r="58" spans="3:9" hidden="1">
      <c r="H58" s="68">
        <f>+H47-H57</f>
        <v>169686.76000000007</v>
      </c>
    </row>
    <row r="59" spans="3:9">
      <c r="C59" s="65" t="s">
        <v>75</v>
      </c>
      <c r="E59" s="68">
        <f>+E47+E33+35165+38143.15+8443.5</f>
        <v>1440498.06</v>
      </c>
      <c r="G59" s="68">
        <f>+G47+G33</f>
        <v>1250835.8100000003</v>
      </c>
    </row>
    <row r="61" spans="3:9" hidden="1">
      <c r="C61" s="65" t="s">
        <v>76</v>
      </c>
      <c r="D61" s="65">
        <f>63502.58+130724.96</f>
        <v>194227.54</v>
      </c>
    </row>
    <row r="62" spans="3:9" hidden="1">
      <c r="D62" s="65">
        <v>1124009.3600000001</v>
      </c>
    </row>
    <row r="63" spans="3:9" hidden="1">
      <c r="D63" s="68">
        <f>+D62-D47-D33</f>
        <v>205371.04000000114</v>
      </c>
    </row>
  </sheetData>
  <mergeCells count="12">
    <mergeCell ref="C34:I34"/>
    <mergeCell ref="I36:I37"/>
    <mergeCell ref="C48:I48"/>
    <mergeCell ref="D49:H49"/>
    <mergeCell ref="D50:H50"/>
    <mergeCell ref="D51:H51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opLeftCell="A15" zoomScaleNormal="100" zoomScaleSheetLayoutView="120" workbookViewId="0">
      <selection activeCell="D39" sqref="D39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2" t="s">
        <v>2</v>
      </c>
      <c r="B15" s="2"/>
      <c r="C15" s="2"/>
      <c r="D15" s="2"/>
      <c r="E15" s="2"/>
      <c r="F15" s="2"/>
      <c r="G15" s="2"/>
      <c r="H15" s="2"/>
      <c r="I15" s="2"/>
    </row>
    <row r="16" spans="1:9" ht="60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4" t="s">
        <v>9</v>
      </c>
      <c r="H16" s="3" t="s">
        <v>10</v>
      </c>
      <c r="I16" s="3" t="s">
        <v>11</v>
      </c>
    </row>
    <row r="17" spans="1:9">
      <c r="A17" s="5" t="s">
        <v>12</v>
      </c>
      <c r="B17" s="6">
        <v>-378.50722999999999</v>
      </c>
      <c r="C17" s="6"/>
      <c r="D17" s="6">
        <v>205.65432000000001</v>
      </c>
      <c r="E17" s="6">
        <v>197.41623999999999</v>
      </c>
      <c r="F17" s="6">
        <v>81.751649999999998</v>
      </c>
      <c r="G17" s="6">
        <v>152.78736000000001</v>
      </c>
      <c r="H17" s="7">
        <v>69.762169999999998</v>
      </c>
      <c r="I17" s="7">
        <f>B17+D17+F17-G17</f>
        <v>-243.88862</v>
      </c>
    </row>
    <row r="19" spans="1:9">
      <c r="A19" t="s">
        <v>13</v>
      </c>
    </row>
    <row r="20" spans="1:9">
      <c r="A20" s="8" t="s">
        <v>14</v>
      </c>
    </row>
    <row r="21" spans="1:9">
      <c r="A21" s="9" t="s">
        <v>15</v>
      </c>
    </row>
    <row r="22" spans="1:9">
      <c r="A22" s="9" t="s">
        <v>16</v>
      </c>
    </row>
    <row r="23" spans="1:9">
      <c r="A23" s="9" t="s">
        <v>17</v>
      </c>
    </row>
    <row r="24" spans="1:9">
      <c r="A24" s="9" t="s">
        <v>18</v>
      </c>
    </row>
    <row r="25" spans="1:9">
      <c r="A25" s="9" t="s">
        <v>19</v>
      </c>
    </row>
    <row r="26" spans="1:9">
      <c r="A26" t="s">
        <v>20</v>
      </c>
    </row>
    <row r="27" spans="1:9">
      <c r="A27" t="s">
        <v>21</v>
      </c>
    </row>
    <row r="28" spans="1:9">
      <c r="A28" t="s">
        <v>22</v>
      </c>
    </row>
    <row r="29" spans="1:9">
      <c r="A29" t="s">
        <v>23</v>
      </c>
      <c r="I29" s="10"/>
    </row>
    <row r="30" spans="1:9">
      <c r="A30" t="s">
        <v>24</v>
      </c>
      <c r="I30" s="10"/>
    </row>
    <row r="31" spans="1:9">
      <c r="A31" t="s">
        <v>25</v>
      </c>
      <c r="I31" s="1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2024-03-05T12:31:06Z</dcterms:created>
  <dcterms:modified xsi:type="dcterms:W3CDTF">2024-03-05T12:31:43Z</dcterms:modified>
</cp:coreProperties>
</file>