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/>
  </bookViews>
  <sheets>
    <sheet name="Сосновая3" sheetId="2" r:id="rId1"/>
    <sheet name="текущ" sheetId="1" r:id="rId2"/>
  </sheets>
  <calcPr calcId="125725"/>
</workbook>
</file>

<file path=xl/calcChain.xml><?xml version="1.0" encoding="utf-8"?>
<calcChain xmlns="http://schemas.openxmlformats.org/spreadsheetml/2006/main">
  <c r="H60" i="2"/>
  <c r="H57"/>
  <c r="E56"/>
  <c r="D56"/>
  <c r="E48"/>
  <c r="E58" s="1"/>
  <c r="D48"/>
  <c r="J47"/>
  <c r="H47"/>
  <c r="H46"/>
  <c r="G46"/>
  <c r="F46"/>
  <c r="E46"/>
  <c r="H45"/>
  <c r="G45"/>
  <c r="F45"/>
  <c r="E45"/>
  <c r="K44"/>
  <c r="J44"/>
  <c r="H44"/>
  <c r="F44"/>
  <c r="J43"/>
  <c r="H43"/>
  <c r="F43"/>
  <c r="J42"/>
  <c r="H42"/>
  <c r="K41"/>
  <c r="J41"/>
  <c r="H41"/>
  <c r="H40"/>
  <c r="J39"/>
  <c r="H39"/>
  <c r="J38"/>
  <c r="H38"/>
  <c r="J37"/>
  <c r="G37"/>
  <c r="G48" s="1"/>
  <c r="G58" s="1"/>
  <c r="F37"/>
  <c r="F48" s="1"/>
  <c r="G34"/>
  <c r="E34"/>
  <c r="D34"/>
  <c r="K33"/>
  <c r="H33"/>
  <c r="K32"/>
  <c r="H32"/>
  <c r="F32"/>
  <c r="K31"/>
  <c r="H31"/>
  <c r="K30"/>
  <c r="F30"/>
  <c r="H30" s="1"/>
  <c r="K29"/>
  <c r="H29"/>
  <c r="H34" s="1"/>
  <c r="I17" i="1"/>
  <c r="F34" i="2" l="1"/>
  <c r="G56"/>
  <c r="F56"/>
  <c r="H37"/>
  <c r="H59" l="1"/>
  <c r="H61" s="1"/>
  <c r="H56"/>
  <c r="H48"/>
  <c r="H52" s="1"/>
  <c r="K37"/>
</calcChain>
</file>

<file path=xl/sharedStrings.xml><?xml version="1.0" encoding="utf-8"?>
<sst xmlns="http://schemas.openxmlformats.org/spreadsheetml/2006/main" count="78" uniqueCount="70">
  <si>
    <t>ОТЧЕТ</t>
  </si>
  <si>
    <t>по выполнению плана текущего ремонта жилого дома</t>
  </si>
  <si>
    <t>№ 3 по ул. Сосновая с 01.01.2023г. по 31.12.2023г.</t>
  </si>
  <si>
    <t>№                             п/п</t>
  </si>
  <si>
    <t>Остаток на 01.01.2023г.,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</si>
  <si>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</si>
  <si>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</si>
  <si>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</si>
  <si>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</si>
  <si>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</si>
  <si>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01.01.2024г.,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</si>
  <si>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</si>
  <si>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</si>
  <si>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44</t>
    </r>
    <r>
      <rPr>
        <b/>
        <sz val="11"/>
        <color indexed="8"/>
        <rFont val="Calibri"/>
        <family val="2"/>
        <charset val="204"/>
      </rPr>
      <t xml:space="preserve">.30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</si>
  <si>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Восстановление водоотводящих устройств, утепление чердачных перекрытий, утепление трубопроводов</t>
  </si>
  <si>
    <t>в чердачных и подвальных помещениях -  4.51 т.р.</t>
  </si>
  <si>
    <t>Ремонт тепловых сетей,тепловых пунктов и систем теплопотребления - 23.69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</si>
  <si>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</si>
  <si>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</si>
  <si>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- 14.90  т.р.</t>
  </si>
  <si>
    <t>Аварийные работы -0.76т.р.</t>
  </si>
  <si>
    <t>Расходные материалы - 0.44 т.р.</t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</si>
  <si>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</si>
  <si>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</si>
  <si>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</si>
  <si>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3  по ул. Сосновая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</si>
  <si>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</si>
  <si>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</si>
  <si>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</si>
  <si>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</si>
  <si>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</si>
  <si>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</si>
  <si>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</si>
  <si>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</si>
  <si>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</si>
  <si>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</si>
  <si>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</si>
  <si>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</si>
  <si>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</si>
  <si>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</si>
  <si>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</si>
  <si>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</si>
  <si>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</si>
  <si>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</si>
  <si>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Н/2009-76 от 01.05.2009г.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</si>
  <si>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</si>
  <si>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</si>
  <si>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</si>
  <si>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</si>
  <si>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</si>
  <si>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</si>
  <si>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</si>
  <si>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</si>
  <si>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</si>
  <si>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</si>
  <si>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электроэнергия СОИ</t>
  </si>
  <si>
    <t>ООО "ПСК"</t>
  </si>
  <si>
    <t>водоснабжение СОИ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</si>
  <si>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</si>
  <si>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</si>
  <si>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</si>
  <si>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</si>
  <si>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35165,00 руб. </t>
  </si>
  <si>
    <t>ООО "Икс-Трим", АО "Эр-телеком холдинг", ООО "СкайНэт", ПАО "Ростелеком"</t>
  </si>
  <si>
    <t>Марченко В.А.</t>
  </si>
  <si>
    <t xml:space="preserve">Поступило от Марченко В.А. за управление и содержание общедомового имущества 15218,21 руб. </t>
  </si>
  <si>
    <t>Общая задолженность по дому  на 01.01.2024г.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</si>
  <si>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</si>
  <si>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</si>
  <si>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ИТОГО ЖКУ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</si>
</sst>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5" fillId="0" borderId="0" xfId="2" applyFont="1" applyFill="1"/>
    <xf numFmtId="0" fontId="4" fillId="0" borderId="0" xfId="2" applyFill="1"/>
    <xf numFmtId="0" fontId="6" fillId="0" borderId="2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5" fillId="0" borderId="3" xfId="2" applyFont="1" applyFill="1" applyBorder="1"/>
    <xf numFmtId="0" fontId="5" fillId="0" borderId="4" xfId="2" applyFont="1" applyFill="1" applyBorder="1"/>
    <xf numFmtId="0" fontId="6" fillId="0" borderId="0" xfId="2" applyFont="1" applyFill="1" applyAlignment="1">
      <alignment horizontal="center"/>
    </xf>
    <xf numFmtId="0" fontId="5" fillId="0" borderId="0" xfId="2" applyFont="1" applyFill="1" applyBorder="1"/>
    <xf numFmtId="0" fontId="7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8" fillId="0" borderId="5" xfId="2" applyFont="1" applyFill="1" applyBorder="1" applyAlignment="1">
      <alignment horizontal="center"/>
    </xf>
    <xf numFmtId="0" fontId="9" fillId="0" borderId="6" xfId="2" applyFont="1" applyFill="1" applyBorder="1" applyAlignment="1">
      <alignment horizontal="center" vertical="top" wrapText="1"/>
    </xf>
    <xf numFmtId="0" fontId="9" fillId="0" borderId="4" xfId="2" applyFont="1" applyFill="1" applyBorder="1" applyAlignment="1">
      <alignment horizontal="center" vertical="top" wrapText="1"/>
    </xf>
    <xf numFmtId="0" fontId="10" fillId="0" borderId="4" xfId="2" applyFont="1" applyFill="1" applyBorder="1" applyAlignment="1">
      <alignment horizontal="center" vertical="top" wrapText="1"/>
    </xf>
    <xf numFmtId="0" fontId="9" fillId="0" borderId="2" xfId="2" applyFont="1" applyFill="1" applyBorder="1" applyAlignment="1">
      <alignment horizontal="center" vertical="top" wrapText="1"/>
    </xf>
    <xf numFmtId="0" fontId="9" fillId="0" borderId="3" xfId="2" applyFont="1" applyFill="1" applyBorder="1" applyAlignment="1">
      <alignment horizontal="center" vertical="top" wrapText="1"/>
    </xf>
    <xf numFmtId="0" fontId="9" fillId="0" borderId="7" xfId="2" applyFont="1" applyFill="1" applyBorder="1" applyAlignment="1">
      <alignment horizontal="center" vertical="top" wrapText="1"/>
    </xf>
    <xf numFmtId="0" fontId="6" fillId="0" borderId="8" xfId="2" applyFont="1" applyFill="1" applyBorder="1" applyAlignment="1">
      <alignment horizontal="center" vertical="top" wrapText="1"/>
    </xf>
    <xf numFmtId="4" fontId="11" fillId="0" borderId="9" xfId="2" applyNumberFormat="1" applyFont="1" applyFill="1" applyBorder="1" applyAlignment="1">
      <alignment horizontal="right" vertical="top" wrapText="1"/>
    </xf>
    <xf numFmtId="4" fontId="12" fillId="0" borderId="9" xfId="2" applyNumberFormat="1" applyFont="1" applyFill="1" applyBorder="1" applyAlignment="1">
      <alignment vertical="top" wrapText="1"/>
    </xf>
    <xf numFmtId="4" fontId="12" fillId="0" borderId="6" xfId="2" applyNumberFormat="1" applyFont="1" applyFill="1" applyBorder="1" applyAlignment="1">
      <alignment vertical="top" wrapText="1"/>
    </xf>
    <xf numFmtId="0" fontId="11" fillId="0" borderId="10" xfId="2" applyFont="1" applyFill="1" applyBorder="1" applyAlignment="1">
      <alignment horizontal="center" vertical="center" wrapText="1"/>
    </xf>
    <xf numFmtId="2" fontId="4" fillId="0" borderId="0" xfId="2" applyNumberFormat="1" applyFill="1"/>
    <xf numFmtId="4" fontId="11" fillId="0" borderId="9" xfId="2" applyNumberFormat="1" applyFont="1" applyFill="1" applyBorder="1" applyAlignment="1">
      <alignment vertical="top" wrapText="1"/>
    </xf>
    <xf numFmtId="0" fontId="11" fillId="0" borderId="11" xfId="2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4" fontId="6" fillId="3" borderId="9" xfId="2" applyNumberFormat="1" applyFont="1" applyFill="1" applyBorder="1" applyAlignment="1">
      <alignment vertical="top" wrapText="1"/>
    </xf>
    <xf numFmtId="4" fontId="6" fillId="0" borderId="9" xfId="2" applyNumberFormat="1" applyFont="1" applyFill="1" applyBorder="1" applyAlignment="1">
      <alignment vertical="top" wrapText="1"/>
    </xf>
    <xf numFmtId="0" fontId="6" fillId="0" borderId="3" xfId="2" applyFont="1" applyFill="1" applyBorder="1" applyAlignment="1">
      <alignment horizontal="center" vertical="top" wrapText="1"/>
    </xf>
    <xf numFmtId="0" fontId="9" fillId="0" borderId="8" xfId="2" applyFont="1" applyFill="1" applyBorder="1" applyAlignment="1">
      <alignment horizontal="center" vertical="top" wrapText="1"/>
    </xf>
    <xf numFmtId="0" fontId="9" fillId="0" borderId="9" xfId="2" applyFont="1" applyFill="1" applyBorder="1" applyAlignment="1">
      <alignment horizontal="center" vertical="top" wrapText="1"/>
    </xf>
    <xf numFmtId="4" fontId="11" fillId="0" borderId="4" xfId="2" applyNumberFormat="1" applyFont="1" applyFill="1" applyBorder="1" applyAlignment="1">
      <alignment horizontal="right" vertical="top" wrapText="1"/>
    </xf>
    <xf numFmtId="4" fontId="12" fillId="0" borderId="4" xfId="2" applyNumberFormat="1" applyFont="1" applyFill="1" applyBorder="1" applyAlignment="1">
      <alignment vertical="top" wrapText="1"/>
    </xf>
    <xf numFmtId="0" fontId="13" fillId="0" borderId="10" xfId="2" applyFont="1" applyFill="1" applyBorder="1" applyAlignment="1">
      <alignment horizontal="center" vertical="center" wrapText="1"/>
    </xf>
    <xf numFmtId="4" fontId="4" fillId="0" borderId="0" xfId="2" applyNumberFormat="1" applyFill="1"/>
    <xf numFmtId="0" fontId="14" fillId="0" borderId="8" xfId="2" applyFont="1" applyFill="1" applyBorder="1" applyAlignment="1">
      <alignment horizontal="center" vertical="center" wrapText="1"/>
    </xf>
    <xf numFmtId="4" fontId="13" fillId="0" borderId="9" xfId="2" applyNumberFormat="1" applyFont="1" applyFill="1" applyBorder="1" applyAlignment="1">
      <alignment horizontal="right" vertical="top" wrapText="1"/>
    </xf>
    <xf numFmtId="0" fontId="6" fillId="0" borderId="9" xfId="2" applyFont="1" applyFill="1" applyBorder="1" applyAlignment="1">
      <alignment horizontal="center" vertical="top" wrapText="1"/>
    </xf>
    <xf numFmtId="0" fontId="15" fillId="0" borderId="9" xfId="2" applyFont="1" applyFill="1" applyBorder="1" applyAlignment="1">
      <alignment horizontal="center" vertical="top" wrapText="1"/>
    </xf>
    <xf numFmtId="0" fontId="11" fillId="0" borderId="9" xfId="2" applyFont="1" applyFill="1" applyBorder="1" applyAlignment="1">
      <alignment horizontal="center" vertical="top" wrapText="1"/>
    </xf>
    <xf numFmtId="0" fontId="4" fillId="0" borderId="0" xfId="2" applyFont="1" applyFill="1"/>
    <xf numFmtId="0" fontId="6" fillId="0" borderId="12" xfId="2" applyFont="1" applyFill="1" applyBorder="1" applyAlignment="1">
      <alignment horizontal="center" vertical="top" wrapText="1"/>
    </xf>
    <xf numFmtId="0" fontId="6" fillId="0" borderId="2" xfId="2" applyFont="1" applyFill="1" applyBorder="1" applyAlignment="1">
      <alignment horizontal="center" wrapText="1"/>
    </xf>
    <xf numFmtId="4" fontId="11" fillId="0" borderId="1" xfId="2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top" wrapText="1"/>
    </xf>
    <xf numFmtId="4" fontId="11" fillId="0" borderId="2" xfId="2" applyNumberFormat="1" applyFont="1" applyFill="1" applyBorder="1" applyAlignment="1">
      <alignment horizontal="center" vertical="top" wrapText="1"/>
    </xf>
    <xf numFmtId="0" fontId="4" fillId="0" borderId="3" xfId="2" applyFill="1" applyBorder="1" applyAlignment="1">
      <alignment horizontal="center" vertical="top" wrapText="1"/>
    </xf>
    <xf numFmtId="0" fontId="4" fillId="0" borderId="4" xfId="2" applyFill="1" applyBorder="1" applyAlignment="1">
      <alignment horizontal="center" vertical="top" wrapText="1"/>
    </xf>
    <xf numFmtId="0" fontId="11" fillId="0" borderId="6" xfId="2" applyFont="1" applyFill="1" applyBorder="1" applyAlignment="1">
      <alignment horizontal="center" vertical="top" wrapText="1"/>
    </xf>
    <xf numFmtId="0" fontId="16" fillId="0" borderId="0" xfId="2" applyFont="1" applyFill="1"/>
    <xf numFmtId="4" fontId="17" fillId="0" borderId="0" xfId="2" applyNumberFormat="1" applyFont="1" applyFill="1"/>
    <xf numFmtId="0" fontId="11" fillId="0" borderId="0" xfId="2" applyFont="1" applyFill="1"/>
    <xf numFmtId="0" fontId="18" fillId="0" borderId="0" xfId="2" applyFont="1" applyFill="1"/>
    <xf numFmtId="0" fontId="13" fillId="0" borderId="0" xfId="2" applyFont="1" applyFill="1"/>
    <xf numFmtId="4" fontId="15" fillId="0" borderId="0" xfId="2" applyNumberFormat="1" applyFont="1" applyFill="1"/>
    <xf numFmtId="4" fontId="11" fillId="0" borderId="0" xfId="2" applyNumberFormat="1" applyFont="1" applyFill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topLeftCell="C29" zoomScaleNormal="100" workbookViewId="0">
      <selection activeCell="G39" sqref="G39"/>
    </sheetView>
  </sheetViews>
  <sheetFormatPr defaultRowHeight="12.75"/>
  <cols>
    <col min="1" max="1" width="3.42578125" style="10" hidden="1" customWidth="1"/>
    <col min="2" max="2" width="9.140625" style="10" hidden="1" customWidth="1"/>
    <col min="3" max="3" width="28.85546875" style="60" customWidth="1"/>
    <col min="4" max="4" width="13" style="60" customWidth="1"/>
    <col min="5" max="5" width="11.85546875" style="60" customWidth="1"/>
    <col min="6" max="6" width="13.28515625" style="60" customWidth="1"/>
    <col min="7" max="7" width="11.85546875" style="60" customWidth="1"/>
    <col min="8" max="8" width="13.28515625" style="60" customWidth="1"/>
    <col min="9" max="9" width="23.5703125" style="60" customWidth="1"/>
    <col min="10" max="10" width="10.140625" style="10" hidden="1" customWidth="1"/>
    <col min="11" max="11" width="9.5703125" style="10" hidden="1" customWidth="1"/>
    <col min="12" max="16384" width="9.140625" style="10"/>
  </cols>
  <sheetData>
    <row r="1" spans="3:9" ht="12.75" hidden="1" customHeight="1">
      <c r="C1" s="9"/>
      <c r="D1" s="9"/>
      <c r="E1" s="9"/>
      <c r="F1" s="9"/>
      <c r="G1" s="9"/>
      <c r="H1" s="9"/>
      <c r="I1" s="9"/>
    </row>
    <row r="2" spans="3:9" ht="13.5" hidden="1" customHeight="1" thickBot="1">
      <c r="C2" s="9"/>
      <c r="D2" s="9"/>
      <c r="E2" s="9" t="s">
        <v>22</v>
      </c>
      <c r="F2" s="9"/>
      <c r="G2" s="9"/>
      <c r="H2" s="9"/>
      <c r="I2" s="9"/>
    </row>
    <row r="3" spans="3:9" ht="13.5" hidden="1" customHeight="1" thickBot="1">
      <c r="C3" s="11"/>
      <c r="D3" s="12"/>
      <c r="E3" s="13"/>
      <c r="F3" s="13"/>
      <c r="G3" s="13"/>
      <c r="H3" s="13"/>
      <c r="I3" s="14"/>
    </row>
    <row r="4" spans="3:9" ht="12.75" hidden="1" customHeight="1">
      <c r="C4" s="15"/>
      <c r="D4" s="15"/>
      <c r="E4" s="16"/>
      <c r="F4" s="16"/>
      <c r="G4" s="16"/>
      <c r="H4" s="16"/>
      <c r="I4" s="16"/>
    </row>
    <row r="5" spans="3:9" ht="12.75" customHeight="1">
      <c r="C5" s="15"/>
      <c r="D5" s="15"/>
      <c r="E5" s="16"/>
      <c r="F5" s="16"/>
      <c r="G5" s="16"/>
      <c r="H5" s="16"/>
      <c r="I5" s="16"/>
    </row>
    <row r="6" spans="3:9" ht="12.75" customHeight="1">
      <c r="C6" s="15"/>
      <c r="D6" s="15"/>
      <c r="E6" s="16"/>
      <c r="F6" s="16"/>
      <c r="G6" s="16"/>
      <c r="H6" s="16"/>
      <c r="I6" s="16"/>
    </row>
    <row r="7" spans="3:9" ht="12.75" customHeight="1">
      <c r="C7" s="15"/>
      <c r="D7" s="15"/>
      <c r="E7" s="16"/>
      <c r="F7" s="16"/>
      <c r="G7" s="16"/>
      <c r="H7" s="16"/>
      <c r="I7" s="16"/>
    </row>
    <row r="8" spans="3:9" ht="12.75" customHeight="1">
      <c r="C8" s="15"/>
      <c r="D8" s="15"/>
      <c r="E8" s="16"/>
      <c r="F8" s="16"/>
      <c r="G8" s="16"/>
      <c r="H8" s="16"/>
      <c r="I8" s="16"/>
    </row>
    <row r="9" spans="3:9" ht="12.75" customHeight="1">
      <c r="C9" s="15"/>
      <c r="D9" s="15"/>
      <c r="E9" s="16"/>
      <c r="F9" s="16"/>
      <c r="G9" s="16"/>
      <c r="H9" s="16"/>
      <c r="I9" s="16"/>
    </row>
    <row r="10" spans="3:9" ht="12.75" customHeight="1">
      <c r="C10" s="15"/>
      <c r="D10" s="15"/>
      <c r="E10" s="16"/>
      <c r="F10" s="16"/>
      <c r="G10" s="16"/>
      <c r="H10" s="16"/>
      <c r="I10" s="16"/>
    </row>
    <row r="11" spans="3:9" ht="12.75" customHeight="1">
      <c r="C11" s="15"/>
      <c r="D11" s="15"/>
      <c r="E11" s="16"/>
      <c r="F11" s="16"/>
      <c r="G11" s="16"/>
      <c r="H11" s="16"/>
      <c r="I11" s="16"/>
    </row>
    <row r="12" spans="3:9" ht="12.75" customHeight="1">
      <c r="C12" s="15"/>
      <c r="D12" s="15"/>
      <c r="E12" s="16"/>
      <c r="F12" s="16"/>
      <c r="G12" s="16"/>
      <c r="H12" s="16"/>
      <c r="I12" s="16"/>
    </row>
    <row r="13" spans="3:9" ht="12.75" customHeight="1">
      <c r="C13" s="15"/>
      <c r="D13" s="15"/>
      <c r="E13" s="16"/>
      <c r="F13" s="16"/>
      <c r="G13" s="16"/>
      <c r="H13" s="16"/>
      <c r="I13" s="16"/>
    </row>
    <row r="14" spans="3:9" ht="12.75" customHeight="1">
      <c r="C14" s="15"/>
      <c r="D14" s="15"/>
      <c r="E14" s="16"/>
      <c r="F14" s="16"/>
      <c r="G14" s="16"/>
      <c r="H14" s="16"/>
      <c r="I14" s="16"/>
    </row>
    <row r="15" spans="3:9" ht="12.75" customHeight="1">
      <c r="C15" s="15"/>
      <c r="D15" s="15"/>
      <c r="E15" s="16"/>
      <c r="F15" s="16"/>
      <c r="G15" s="16"/>
      <c r="H15" s="16"/>
      <c r="I15" s="16"/>
    </row>
    <row r="16" spans="3:9" ht="12.75" customHeight="1">
      <c r="C16" s="15"/>
      <c r="D16" s="15"/>
      <c r="E16" s="16"/>
      <c r="F16" s="16"/>
      <c r="G16" s="16"/>
      <c r="H16" s="16"/>
      <c r="I16" s="16"/>
    </row>
    <row r="17" spans="3:11" ht="12.75" customHeight="1">
      <c r="C17" s="15"/>
      <c r="D17" s="15"/>
      <c r="E17" s="16"/>
      <c r="F17" s="16"/>
      <c r="G17" s="16"/>
      <c r="H17" s="16"/>
      <c r="I17" s="16"/>
    </row>
    <row r="18" spans="3:11" ht="12.75" customHeight="1">
      <c r="C18" s="15"/>
      <c r="D18" s="15"/>
      <c r="E18" s="16"/>
      <c r="F18" s="16"/>
      <c r="G18" s="16"/>
      <c r="H18" s="16"/>
      <c r="I18" s="16"/>
    </row>
    <row r="19" spans="3:11" ht="12.75" customHeight="1">
      <c r="C19" s="15"/>
      <c r="D19" s="15"/>
      <c r="E19" s="16"/>
      <c r="F19" s="16"/>
      <c r="G19" s="16"/>
      <c r="H19" s="16"/>
      <c r="I19" s="16"/>
    </row>
    <row r="20" spans="3:11" ht="12.75" customHeight="1">
      <c r="C20" s="15"/>
      <c r="D20" s="15"/>
      <c r="E20" s="16"/>
      <c r="F20" s="16"/>
      <c r="G20" s="16"/>
      <c r="H20" s="16"/>
      <c r="I20" s="16"/>
    </row>
    <row r="21" spans="3:11" ht="12.75" customHeight="1">
      <c r="C21" s="15"/>
      <c r="D21" s="15"/>
      <c r="E21" s="16"/>
      <c r="F21" s="16"/>
      <c r="G21" s="16"/>
      <c r="H21" s="16"/>
      <c r="I21" s="16"/>
    </row>
    <row r="22" spans="3:11" ht="12.75" customHeight="1">
      <c r="C22" s="15"/>
      <c r="D22" s="15"/>
      <c r="E22" s="16"/>
      <c r="F22" s="16"/>
      <c r="G22" s="16"/>
      <c r="H22" s="16"/>
      <c r="I22" s="16"/>
    </row>
    <row r="23" spans="3:11" ht="14.25">
      <c r="C23" s="17" t="s">
        <v>23</v>
      </c>
      <c r="D23" s="17"/>
      <c r="E23" s="17"/>
      <c r="F23" s="17"/>
      <c r="G23" s="17"/>
      <c r="H23" s="17"/>
      <c r="I23" s="17"/>
    </row>
    <row r="24" spans="3:11">
      <c r="C24" s="18" t="s">
        <v>24</v>
      </c>
      <c r="D24" s="18"/>
      <c r="E24" s="18"/>
      <c r="F24" s="18"/>
      <c r="G24" s="18"/>
      <c r="H24" s="18"/>
      <c r="I24" s="18"/>
    </row>
    <row r="25" spans="3:11">
      <c r="C25" s="18" t="s">
        <v>25</v>
      </c>
      <c r="D25" s="18"/>
      <c r="E25" s="18"/>
      <c r="F25" s="18"/>
      <c r="G25" s="18"/>
      <c r="H25" s="18"/>
      <c r="I25" s="18"/>
    </row>
    <row r="26" spans="3:11" ht="6" customHeight="1" thickBot="1">
      <c r="C26" s="19"/>
      <c r="D26" s="19"/>
      <c r="E26" s="19"/>
      <c r="F26" s="19"/>
      <c r="G26" s="19"/>
      <c r="H26" s="19"/>
      <c r="I26" s="19"/>
    </row>
    <row r="27" spans="3:11" ht="49.5" customHeight="1" thickBot="1">
      <c r="C27" s="20" t="s">
        <v>26</v>
      </c>
      <c r="D27" s="21" t="s">
        <v>27</v>
      </c>
      <c r="E27" s="22" t="s">
        <v>28</v>
      </c>
      <c r="F27" s="22" t="s">
        <v>29</v>
      </c>
      <c r="G27" s="22" t="s">
        <v>30</v>
      </c>
      <c r="H27" s="22" t="s">
        <v>31</v>
      </c>
      <c r="I27" s="21" t="s">
        <v>32</v>
      </c>
    </row>
    <row r="28" spans="3:11" ht="13.5" customHeight="1" thickBot="1">
      <c r="C28" s="23" t="s">
        <v>33</v>
      </c>
      <c r="D28" s="24"/>
      <c r="E28" s="24"/>
      <c r="F28" s="24"/>
      <c r="G28" s="24"/>
      <c r="H28" s="24"/>
      <c r="I28" s="25"/>
    </row>
    <row r="29" spans="3:11" ht="13.5" customHeight="1" thickBot="1">
      <c r="C29" s="26" t="s">
        <v>34</v>
      </c>
      <c r="D29" s="27">
        <v>65427.470000000081</v>
      </c>
      <c r="E29" s="28"/>
      <c r="F29" s="28">
        <v>65431.839999999997</v>
      </c>
      <c r="G29" s="28"/>
      <c r="H29" s="29">
        <f>+D29+E29-F29</f>
        <v>-4.3699999999153079</v>
      </c>
      <c r="I29" s="30" t="s">
        <v>35</v>
      </c>
      <c r="K29" s="31">
        <f>184511.09-499.4+24.67+7426.03+1497.63</f>
        <v>192960.02000000002</v>
      </c>
    </row>
    <row r="30" spans="3:11" ht="13.5" customHeight="1" thickBot="1">
      <c r="C30" s="26" t="s">
        <v>36</v>
      </c>
      <c r="D30" s="27">
        <v>39146.909999999829</v>
      </c>
      <c r="E30" s="32"/>
      <c r="F30" s="32">
        <f>23235.2+13721.42+2197.34</f>
        <v>39153.960000000006</v>
      </c>
      <c r="G30" s="28"/>
      <c r="H30" s="29">
        <f>+D30+E30-F30</f>
        <v>-7.0500000001775334</v>
      </c>
      <c r="I30" s="33"/>
      <c r="K30" s="31">
        <f>100123.69-1560.33+2718.89+5527.45+9.27</f>
        <v>106818.97</v>
      </c>
    </row>
    <row r="31" spans="3:11" ht="13.5" customHeight="1" thickBot="1">
      <c r="C31" s="26" t="s">
        <v>37</v>
      </c>
      <c r="D31" s="27">
        <v>17864.720000000038</v>
      </c>
      <c r="E31" s="32"/>
      <c r="F31" s="32">
        <v>17864.990000000002</v>
      </c>
      <c r="G31" s="28"/>
      <c r="H31" s="29">
        <f>+D31+E31-F31</f>
        <v>-0.26999999996405677</v>
      </c>
      <c r="I31" s="33"/>
      <c r="K31" s="10">
        <f>5.97+43978.43-485.97+5596.96</f>
        <v>49095.39</v>
      </c>
    </row>
    <row r="32" spans="3:11" ht="13.5" customHeight="1" thickBot="1">
      <c r="C32" s="26" t="s">
        <v>38</v>
      </c>
      <c r="D32" s="27">
        <v>12809.689999999968</v>
      </c>
      <c r="E32" s="32"/>
      <c r="F32" s="32">
        <f>153.3+12864.39</f>
        <v>13017.689999999999</v>
      </c>
      <c r="G32" s="28"/>
      <c r="H32" s="29">
        <f>+D32+E32-F32</f>
        <v>-208.00000000003092</v>
      </c>
      <c r="I32" s="33"/>
      <c r="K32" s="31">
        <f>2000.97+15754.76-170.57+934.02+14343.99-215.44+1.17</f>
        <v>32648.899999999998</v>
      </c>
    </row>
    <row r="33" spans="3:11" ht="13.5" hidden="1" customHeight="1" thickBot="1">
      <c r="C33" s="26" t="s">
        <v>39</v>
      </c>
      <c r="D33" s="27"/>
      <c r="E33" s="32"/>
      <c r="F33" s="32"/>
      <c r="G33" s="28"/>
      <c r="H33" s="29">
        <f>+D33+E33-F33</f>
        <v>0</v>
      </c>
      <c r="I33" s="34"/>
      <c r="K33" s="10">
        <f>1.51+4+1.11+353.39-10.84+597.18-40.74-1929.09</f>
        <v>-1023.48</v>
      </c>
    </row>
    <row r="34" spans="3:11" ht="13.5" customHeight="1" thickBot="1">
      <c r="C34" s="26" t="s">
        <v>40</v>
      </c>
      <c r="D34" s="35">
        <f>SUM(D29:D33)</f>
        <v>135248.78999999992</v>
      </c>
      <c r="E34" s="36">
        <f>SUM(E29:E33)</f>
        <v>0</v>
      </c>
      <c r="F34" s="36">
        <f>SUM(F29:F33)</f>
        <v>135468.48000000001</v>
      </c>
      <c r="G34" s="36">
        <f>SUM(G29:G33)</f>
        <v>0</v>
      </c>
      <c r="H34" s="36">
        <f>SUM(H29:H33)</f>
        <v>-219.69000000008782</v>
      </c>
      <c r="I34" s="26"/>
    </row>
    <row r="35" spans="3:11" ht="13.5" customHeight="1" thickBot="1">
      <c r="C35" s="37" t="s">
        <v>41</v>
      </c>
      <c r="D35" s="37"/>
      <c r="E35" s="37"/>
      <c r="F35" s="37"/>
      <c r="G35" s="37"/>
      <c r="H35" s="37"/>
      <c r="I35" s="37"/>
    </row>
    <row r="36" spans="3:11" ht="54.75" customHeight="1" thickBot="1">
      <c r="C36" s="38" t="s">
        <v>26</v>
      </c>
      <c r="D36" s="21" t="s">
        <v>27</v>
      </c>
      <c r="E36" s="22" t="s">
        <v>28</v>
      </c>
      <c r="F36" s="22" t="s">
        <v>29</v>
      </c>
      <c r="G36" s="22" t="s">
        <v>30</v>
      </c>
      <c r="H36" s="22" t="s">
        <v>31</v>
      </c>
      <c r="I36" s="39" t="s">
        <v>42</v>
      </c>
    </row>
    <row r="37" spans="3:11" ht="26.25" customHeight="1" thickBot="1">
      <c r="C37" s="20" t="s">
        <v>43</v>
      </c>
      <c r="D37" s="40">
        <v>147248.27000000008</v>
      </c>
      <c r="E37" s="41">
        <v>600037.80000000005</v>
      </c>
      <c r="F37" s="41">
        <f>662594.56+2.25</f>
        <v>662596.81000000006</v>
      </c>
      <c r="G37" s="41">
        <f>+E37</f>
        <v>600037.80000000005</v>
      </c>
      <c r="H37" s="41">
        <f t="shared" ref="H37:H46" si="0">+D37+E37-F37</f>
        <v>84689.260000000009</v>
      </c>
      <c r="I37" s="42" t="s">
        <v>44</v>
      </c>
      <c r="J37" s="43">
        <f>60.62-18.12+64423.38+19.78-5.9-D37</f>
        <v>-82768.510000000082</v>
      </c>
      <c r="K37" s="43">
        <f>566.53-2.21+2038.94-8.53+69795.94-138.49-H37</f>
        <v>-12437.080000000016</v>
      </c>
    </row>
    <row r="38" spans="3:11" ht="14.25" customHeight="1" thickBot="1">
      <c r="C38" s="26" t="s">
        <v>45</v>
      </c>
      <c r="D38" s="27">
        <v>32299.079999999987</v>
      </c>
      <c r="E38" s="28">
        <v>131917.79999999999</v>
      </c>
      <c r="F38" s="28">
        <v>145597.26</v>
      </c>
      <c r="G38" s="41">
        <v>44299.95</v>
      </c>
      <c r="H38" s="41">
        <f t="shared" si="0"/>
        <v>18619.619999999966</v>
      </c>
      <c r="I38" s="44"/>
      <c r="J38" s="43">
        <f>15157.74-30.44</f>
        <v>15127.3</v>
      </c>
    </row>
    <row r="39" spans="3:11" ht="13.5" customHeight="1" thickBot="1">
      <c r="C39" s="38" t="s">
        <v>46</v>
      </c>
      <c r="D39" s="45">
        <v>5635.6499999999214</v>
      </c>
      <c r="E39" s="28"/>
      <c r="F39" s="28">
        <v>5635.65</v>
      </c>
      <c r="G39" s="41"/>
      <c r="H39" s="41">
        <f t="shared" si="0"/>
        <v>-7.8216544352471828E-11</v>
      </c>
      <c r="I39" s="46"/>
      <c r="J39" s="10">
        <f>17204.27-142.73</f>
        <v>17061.54</v>
      </c>
    </row>
    <row r="40" spans="3:11" ht="12.75" hidden="1" customHeight="1" thickBot="1">
      <c r="C40" s="26" t="s">
        <v>47</v>
      </c>
      <c r="D40" s="27">
        <v>0</v>
      </c>
      <c r="E40" s="28"/>
      <c r="F40" s="28"/>
      <c r="G40" s="41"/>
      <c r="H40" s="41">
        <f t="shared" si="0"/>
        <v>0</v>
      </c>
      <c r="I40" s="47" t="s">
        <v>48</v>
      </c>
    </row>
    <row r="41" spans="3:11" ht="42.75" customHeight="1" thickBot="1">
      <c r="C41" s="26" t="s">
        <v>49</v>
      </c>
      <c r="D41" s="27">
        <v>9515.6199999999699</v>
      </c>
      <c r="E41" s="28"/>
      <c r="F41" s="28">
        <v>10401.85</v>
      </c>
      <c r="G41" s="41"/>
      <c r="H41" s="41">
        <f t="shared" si="0"/>
        <v>-886.23000000003049</v>
      </c>
      <c r="I41" s="48" t="s">
        <v>50</v>
      </c>
      <c r="J41" s="10">
        <f>4742.85+13564.28</f>
        <v>18307.13</v>
      </c>
      <c r="K41" s="10">
        <f>2032.32+12212.44-40.75+6054.86</f>
        <v>20258.87</v>
      </c>
    </row>
    <row r="42" spans="3:11" ht="28.5" customHeight="1" thickBot="1">
      <c r="C42" s="26" t="s">
        <v>51</v>
      </c>
      <c r="D42" s="27">
        <v>2408.3899999999958</v>
      </c>
      <c r="E42" s="32">
        <v>9621.24</v>
      </c>
      <c r="F42" s="32">
        <v>11580.68</v>
      </c>
      <c r="G42" s="41">
        <v>9315</v>
      </c>
      <c r="H42" s="41">
        <f t="shared" si="0"/>
        <v>448.94999999999527</v>
      </c>
      <c r="I42" s="48" t="s">
        <v>52</v>
      </c>
      <c r="J42" s="10">
        <f>1130.72-2.27</f>
        <v>1128.45</v>
      </c>
    </row>
    <row r="43" spans="3:11" ht="13.5" customHeight="1" thickBot="1">
      <c r="C43" s="38" t="s">
        <v>53</v>
      </c>
      <c r="D43" s="27">
        <v>8318.56</v>
      </c>
      <c r="E43" s="32"/>
      <c r="F43" s="32">
        <f>0.6+8318.56</f>
        <v>8319.16</v>
      </c>
      <c r="G43" s="41"/>
      <c r="H43" s="41">
        <f t="shared" si="0"/>
        <v>-0.6000000000003638</v>
      </c>
      <c r="I43" s="47"/>
      <c r="J43" s="10">
        <f>17001.84-32.95</f>
        <v>16968.89</v>
      </c>
    </row>
    <row r="44" spans="3:11" ht="13.5" customHeight="1" thickBot="1">
      <c r="C44" s="38" t="s">
        <v>54</v>
      </c>
      <c r="D44" s="27">
        <v>28271.490000000016</v>
      </c>
      <c r="E44" s="32"/>
      <c r="F44" s="32">
        <f>18863.8+9407.69</f>
        <v>28271.489999999998</v>
      </c>
      <c r="G44" s="41"/>
      <c r="H44" s="41">
        <f t="shared" si="0"/>
        <v>0</v>
      </c>
      <c r="I44" s="47"/>
      <c r="J44" s="10">
        <f>1440.09+713.11</f>
        <v>2153.1999999999998</v>
      </c>
      <c r="K44" s="31">
        <f>7682.67-7.85+17100.7-15.82</f>
        <v>24759.7</v>
      </c>
    </row>
    <row r="45" spans="3:11" ht="13.5" customHeight="1" thickBot="1">
      <c r="C45" s="38" t="s">
        <v>55</v>
      </c>
      <c r="D45" s="27">
        <v>6214.0999999999967</v>
      </c>
      <c r="E45" s="32">
        <f>48251.52+5040.19</f>
        <v>53291.71</v>
      </c>
      <c r="F45" s="32">
        <f>53561.48+4603.76</f>
        <v>58165.240000000005</v>
      </c>
      <c r="G45" s="41">
        <f>+E45</f>
        <v>53291.71</v>
      </c>
      <c r="H45" s="41">
        <f t="shared" si="0"/>
        <v>1340.5699999999924</v>
      </c>
      <c r="I45" s="47" t="s">
        <v>56</v>
      </c>
      <c r="K45" s="31"/>
    </row>
    <row r="46" spans="3:11" ht="13.5" customHeight="1" thickBot="1">
      <c r="C46" s="38" t="s">
        <v>57</v>
      </c>
      <c r="D46" s="27">
        <v>7790.4400000000023</v>
      </c>
      <c r="E46" s="32">
        <f>7323.7+12489.74+5206.2</f>
        <v>25019.64</v>
      </c>
      <c r="F46" s="32">
        <f>13912.29+6530.3+6974.8</f>
        <v>27417.39</v>
      </c>
      <c r="G46" s="41">
        <f>+E46</f>
        <v>25019.64</v>
      </c>
      <c r="H46" s="41">
        <f t="shared" si="0"/>
        <v>5392.6900000000023</v>
      </c>
      <c r="I46" s="47"/>
      <c r="K46" s="31"/>
    </row>
    <row r="47" spans="3:11" ht="13.5" customHeight="1" thickBot="1">
      <c r="C47" s="26" t="s">
        <v>58</v>
      </c>
      <c r="D47" s="27">
        <v>16979.580000000009</v>
      </c>
      <c r="E47" s="32">
        <v>69368.28</v>
      </c>
      <c r="F47" s="32">
        <v>76561.960000000006</v>
      </c>
      <c r="G47" s="41">
        <v>43773.84</v>
      </c>
      <c r="H47" s="41">
        <f>+D47+E47-F47</f>
        <v>9785.9000000000087</v>
      </c>
      <c r="I47" s="48" t="s">
        <v>59</v>
      </c>
      <c r="J47" s="10">
        <f>7968.24-15.99</f>
        <v>7952.25</v>
      </c>
    </row>
    <row r="48" spans="3:11" s="49" customFormat="1" ht="13.5" customHeight="1" thickBot="1">
      <c r="C48" s="26" t="s">
        <v>40</v>
      </c>
      <c r="D48" s="35">
        <f>SUM(D37:D47)</f>
        <v>264681.18</v>
      </c>
      <c r="E48" s="36">
        <f>SUM(E37:E47)</f>
        <v>889256.47000000009</v>
      </c>
      <c r="F48" s="36">
        <f>SUM(F37:F47)</f>
        <v>1034547.4900000001</v>
      </c>
      <c r="G48" s="36">
        <f>SUM(G37:G47)</f>
        <v>775737.94</v>
      </c>
      <c r="H48" s="36">
        <f>SUM(H37:H47)</f>
        <v>119390.15999999987</v>
      </c>
      <c r="I48" s="46"/>
    </row>
    <row r="49" spans="3:9" ht="13.5" customHeight="1" thickBot="1">
      <c r="C49" s="50" t="s">
        <v>60</v>
      </c>
      <c r="D49" s="50"/>
      <c r="E49" s="50"/>
      <c r="F49" s="50"/>
      <c r="G49" s="50"/>
      <c r="H49" s="50"/>
      <c r="I49" s="50"/>
    </row>
    <row r="50" spans="3:9" ht="50.25" customHeight="1" thickBot="1">
      <c r="C50" s="51" t="s">
        <v>61</v>
      </c>
      <c r="D50" s="52" t="s">
        <v>62</v>
      </c>
      <c r="E50" s="52"/>
      <c r="F50" s="52"/>
      <c r="G50" s="52"/>
      <c r="H50" s="52"/>
      <c r="I50" s="53" t="s">
        <v>63</v>
      </c>
    </row>
    <row r="51" spans="3:9" ht="28.5" customHeight="1" thickBot="1">
      <c r="C51" s="51" t="s">
        <v>64</v>
      </c>
      <c r="D51" s="54" t="s">
        <v>65</v>
      </c>
      <c r="E51" s="55"/>
      <c r="F51" s="55"/>
      <c r="G51" s="55"/>
      <c r="H51" s="56"/>
      <c r="I51" s="57" t="s">
        <v>64</v>
      </c>
    </row>
    <row r="52" spans="3:9" ht="19.5" customHeight="1">
      <c r="C52" s="58" t="s">
        <v>66</v>
      </c>
      <c r="D52" s="58"/>
      <c r="E52" s="58"/>
      <c r="F52" s="58"/>
      <c r="G52" s="58"/>
      <c r="H52" s="59">
        <f>+H34+H48</f>
        <v>119170.46999999978</v>
      </c>
    </row>
    <row r="53" spans="3:9" ht="15" hidden="1">
      <c r="C53" s="61" t="s">
        <v>67</v>
      </c>
      <c r="D53" s="61"/>
    </row>
    <row r="54" spans="3:9" ht="12.75" hidden="1" customHeight="1">
      <c r="C54" s="62" t="s">
        <v>68</v>
      </c>
    </row>
    <row r="55" spans="3:9">
      <c r="C55" s="10"/>
      <c r="D55" s="10"/>
      <c r="E55" s="10"/>
      <c r="F55" s="10"/>
      <c r="G55" s="10"/>
      <c r="H55" s="10"/>
    </row>
    <row r="56" spans="3:9" ht="15" hidden="1" customHeight="1">
      <c r="C56" s="61"/>
      <c r="D56" s="63">
        <f>+D37+D38+D39+D42</f>
        <v>187591.38999999998</v>
      </c>
      <c r="E56" s="63">
        <f>+E37+E38+E39+E42</f>
        <v>741576.84000000008</v>
      </c>
      <c r="F56" s="63">
        <f>+F37+F38+F39+F42</f>
        <v>825410.40000000014</v>
      </c>
      <c r="G56" s="63">
        <f>+G37+G38+G39+G42</f>
        <v>653652.75</v>
      </c>
      <c r="H56" s="63">
        <f>+H37+H38+H39+H42</f>
        <v>103757.8299999999</v>
      </c>
    </row>
    <row r="57" spans="3:9" hidden="1">
      <c r="D57" s="64"/>
      <c r="H57" s="60">
        <f>33823.81+13244.3+1879.25+37407.93+19009.65+25195.28+10118.56+115114.16+22296.1+3074.08+1014.83</f>
        <v>282177.95</v>
      </c>
    </row>
    <row r="58" spans="3:9">
      <c r="C58" s="60" t="s">
        <v>69</v>
      </c>
      <c r="E58" s="64">
        <f>+E48+E34+35165+15218.21</f>
        <v>939639.68</v>
      </c>
      <c r="F58" s="64"/>
      <c r="G58" s="64">
        <f>+G48+G34</f>
        <v>775737.94</v>
      </c>
      <c r="H58" s="64"/>
    </row>
    <row r="59" spans="3:9">
      <c r="H59" s="64">
        <f>+H37+H38+H39+H42+H47</f>
        <v>113543.72999999991</v>
      </c>
    </row>
    <row r="60" spans="3:9">
      <c r="H60" s="60">
        <f>113545.98-2.25</f>
        <v>113543.73</v>
      </c>
    </row>
    <row r="61" spans="3:9">
      <c r="H61" s="64">
        <f>+H59-H60</f>
        <v>0</v>
      </c>
    </row>
  </sheetData>
  <mergeCells count="11">
    <mergeCell ref="C35:I35"/>
    <mergeCell ref="I37:I38"/>
    <mergeCell ref="C49:I49"/>
    <mergeCell ref="D50:H50"/>
    <mergeCell ref="D51:H51"/>
    <mergeCell ref="C23:I23"/>
    <mergeCell ref="C24:I24"/>
    <mergeCell ref="C25:I25"/>
    <mergeCell ref="C26:I26"/>
    <mergeCell ref="C28:I28"/>
    <mergeCell ref="I29:I33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8"/>
  <sheetViews>
    <sheetView topLeftCell="A14" zoomScaleNormal="100" zoomScaleSheetLayoutView="120" workbookViewId="0">
      <selection activeCell="J46" sqref="J46"/>
    </sheetView>
  </sheetViews>
  <sheetFormatPr defaultRowHeight="15"/>
  <cols>
    <col min="1" max="1" width="4.5703125" customWidth="1"/>
    <col min="2" max="2" width="12.42578125" customWidth="1"/>
    <col min="3" max="3" width="13.42578125" hidden="1" customWidth="1"/>
    <col min="4" max="4" width="12.140625" customWidth="1"/>
    <col min="5" max="5" width="13.5703125" customWidth="1"/>
    <col min="6" max="6" width="13.42578125" customWidth="1"/>
    <col min="7" max="7" width="15.42578125" customWidth="1"/>
    <col min="8" max="8" width="15.140625" customWidth="1"/>
    <col min="9" max="9" width="13.5703125" customWidth="1"/>
  </cols>
  <sheetData>
    <row r="13" spans="1:9">
      <c r="A13" s="1" t="s">
        <v>0</v>
      </c>
      <c r="B13" s="1"/>
      <c r="C13" s="1"/>
      <c r="D13" s="1"/>
      <c r="E13" s="1"/>
      <c r="F13" s="1"/>
      <c r="G13" s="1"/>
      <c r="H13" s="1"/>
      <c r="I13" s="1"/>
    </row>
    <row r="14" spans="1:9">
      <c r="A14" s="1" t="s">
        <v>1</v>
      </c>
      <c r="B14" s="1"/>
      <c r="C14" s="1"/>
      <c r="D14" s="1"/>
      <c r="E14" s="1"/>
      <c r="F14" s="1"/>
      <c r="G14" s="1"/>
      <c r="H14" s="1"/>
      <c r="I14" s="1"/>
    </row>
    <row r="15" spans="1:9">
      <c r="A15" s="1" t="s">
        <v>2</v>
      </c>
      <c r="B15" s="1"/>
      <c r="C15" s="1"/>
      <c r="D15" s="1"/>
      <c r="E15" s="1"/>
      <c r="F15" s="1"/>
      <c r="G15" s="1"/>
      <c r="H15" s="1"/>
      <c r="I15" s="1"/>
    </row>
    <row r="16" spans="1:9" ht="60">
      <c r="A16" s="2" t="s">
        <v>3</v>
      </c>
      <c r="B16" s="2" t="s">
        <v>4</v>
      </c>
      <c r="C16" s="2" t="s">
        <v>5</v>
      </c>
      <c r="D16" s="2" t="s">
        <v>6</v>
      </c>
      <c r="E16" s="2" t="s">
        <v>7</v>
      </c>
      <c r="F16" s="3" t="s">
        <v>8</v>
      </c>
      <c r="G16" s="3" t="s">
        <v>9</v>
      </c>
      <c r="H16" s="2" t="s">
        <v>10</v>
      </c>
      <c r="I16" s="2" t="s">
        <v>11</v>
      </c>
    </row>
    <row r="17" spans="1:9">
      <c r="A17" s="4" t="s">
        <v>12</v>
      </c>
      <c r="B17" s="5">
        <v>196.92912999999999</v>
      </c>
      <c r="C17" s="5"/>
      <c r="D17" s="5">
        <v>131.9178</v>
      </c>
      <c r="E17" s="5">
        <v>145.59726000000001</v>
      </c>
      <c r="F17" s="5">
        <v>50.383209999999998</v>
      </c>
      <c r="G17" s="5">
        <v>44.299950000000003</v>
      </c>
      <c r="H17" s="5">
        <v>18.619620000000001</v>
      </c>
      <c r="I17" s="6">
        <f>B17+D17+F17-G17</f>
        <v>334.93018999999998</v>
      </c>
    </row>
    <row r="19" spans="1:9">
      <c r="A19" t="s">
        <v>13</v>
      </c>
    </row>
    <row r="20" spans="1:9">
      <c r="A20" s="7" t="s">
        <v>14</v>
      </c>
    </row>
    <row r="21" spans="1:9">
      <c r="A21" s="7" t="s">
        <v>15</v>
      </c>
    </row>
    <row r="22" spans="1:9">
      <c r="A22" t="s">
        <v>16</v>
      </c>
    </row>
    <row r="23" spans="1:9">
      <c r="A23" t="s">
        <v>17</v>
      </c>
    </row>
    <row r="24" spans="1:9">
      <c r="A24" t="s">
        <v>18</v>
      </c>
    </row>
    <row r="25" spans="1:9">
      <c r="A25" t="s">
        <v>19</v>
      </c>
    </row>
    <row r="26" spans="1:9">
      <c r="A26" t="s">
        <v>20</v>
      </c>
      <c r="I26" s="8"/>
    </row>
    <row r="27" spans="1:9">
      <c r="A27" t="s">
        <v>21</v>
      </c>
      <c r="I27" s="8"/>
    </row>
    <row r="28" spans="1:9">
      <c r="I28" s="8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Сосновая3</vt:lpstr>
      <vt:lpstr>текущ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2024-03-05T12:32:46Z</dcterms:created>
  <dcterms:modified xsi:type="dcterms:W3CDTF">2024-03-05T12:33:13Z</dcterms:modified>
</cp:coreProperties>
</file>