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Центральная10 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7" i="2"/>
  <c r="F56"/>
  <c r="E56"/>
  <c r="D56"/>
  <c r="E48"/>
  <c r="E59" s="1"/>
  <c r="D48"/>
  <c r="F47"/>
  <c r="F48" s="1"/>
  <c r="H46"/>
  <c r="F46"/>
  <c r="E46"/>
  <c r="H45"/>
  <c r="G45"/>
  <c r="F45"/>
  <c r="E45"/>
  <c r="K44"/>
  <c r="J44"/>
  <c r="H44"/>
  <c r="H43"/>
  <c r="H42"/>
  <c r="K41"/>
  <c r="J41"/>
  <c r="H41"/>
  <c r="H40"/>
  <c r="J39"/>
  <c r="H39"/>
  <c r="G39"/>
  <c r="H38"/>
  <c r="H37"/>
  <c r="J36"/>
  <c r="H36"/>
  <c r="G36"/>
  <c r="G56" s="1"/>
  <c r="G33"/>
  <c r="F33"/>
  <c r="E33"/>
  <c r="D33"/>
  <c r="D63" s="1"/>
  <c r="K32"/>
  <c r="H32"/>
  <c r="K31"/>
  <c r="H31"/>
  <c r="K30"/>
  <c r="H30"/>
  <c r="K29"/>
  <c r="H29"/>
  <c r="K28"/>
  <c r="H28"/>
  <c r="H33" s="1"/>
  <c r="I17" i="1"/>
  <c r="H48" i="2" l="1"/>
  <c r="H58" s="1"/>
  <c r="H47"/>
  <c r="G48"/>
  <c r="G59" s="1"/>
  <c r="H56"/>
  <c r="K36"/>
  <c r="H52" l="1"/>
</calcChain>
</file>

<file path=xl/sharedStrings.xml><?xml version="1.0" encoding="utf-8"?>
<sst xmlns="http://schemas.openxmlformats.org/spreadsheetml/2006/main" count="84" uniqueCount="77">
  <si>
    <t>ОТЧЕТ</t>
  </si>
  <si>
    <t>по выполнению плана текущего ремонта жилого дома</t>
  </si>
  <si>
    <t>№ 10/1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</si>
  <si>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</si>
  <si>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</si>
  <si>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</si>
  <si>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</si>
  <si>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</si>
  <si>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</si>
  <si>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</si>
  <si>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</si>
  <si>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</si>
  <si>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</si>
  <si>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149.33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</si>
  <si>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</si>
  <si>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 20.25т.р.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</si>
  <si>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</si>
  <si>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- 0.21 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</si>
  <si>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</si>
  <si>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- 2.42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</si>
  <si>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</si>
  <si>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</si>
  <si>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- 2.34  т.р.</t>
  </si>
  <si>
    <t>Аварийные работы - 2.13 т.р.</t>
  </si>
  <si>
    <t>Расходные материалы - 0.28  т.р.</t>
  </si>
  <si>
    <t>Материалы для ремонта лифтового оборудования - 16.56т.р.</t>
  </si>
  <si>
    <t>герметизация швов - 105.14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</si>
  <si>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</si>
  <si>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</si>
  <si>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</si>
  <si>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10/1  по ул. Центральная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</si>
  <si>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</si>
  <si>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</si>
  <si>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</si>
  <si>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</si>
  <si>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</si>
  <si>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</si>
  <si>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</si>
  <si>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</si>
  <si>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</si>
  <si>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</si>
  <si>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</si>
  <si>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</si>
  <si>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</si>
  <si>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</si>
  <si>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</si>
  <si>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</si>
  <si>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</si>
  <si>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</si>
  <si>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</si>
  <si>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</si>
  <si>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</si>
  <si>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</si>
  <si>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ООО "СЗЛК", ООО ИЦ "Ликон"</t>
  </si>
  <si>
    <t>Доп услуги лифт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</si>
  <si>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</si>
  <si>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</si>
  <si>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</si>
  <si>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</si>
  <si>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</si>
  <si>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</si>
  <si>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</si>
  <si>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</si>
  <si>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</si>
  <si>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</si>
  <si>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</si>
  <si>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</si>
  <si>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</si>
  <si>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</si>
  <si>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</si>
  <si>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Реализация демонтированного лифтового оборудования</t>
  </si>
  <si>
    <t xml:space="preserve">Поступило за реализацию демонтированного лифтового оборудования 75000,00 руб. </t>
  </si>
  <si>
    <t>ООО "МЛМ Невский лифт"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</si>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</sst>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1" fillId="0" borderId="0" xfId="1" applyFont="1" applyFill="1" applyBorder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4" fontId="12" fillId="3" borderId="9" xfId="2" applyNumberFormat="1" applyFont="1" applyFill="1" applyBorder="1" applyAlignment="1">
      <alignment horizontal="right" vertical="top" wrapText="1"/>
    </xf>
    <xf numFmtId="0" fontId="12" fillId="0" borderId="8" xfId="2" applyFont="1" applyFill="1" applyBorder="1" applyAlignment="1">
      <alignment horizontal="center" vertical="center" wrapText="1"/>
    </xf>
    <xf numFmtId="4" fontId="7" fillId="4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14" fillId="0" borderId="6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5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6" fillId="0" borderId="8" xfId="2" applyFont="1" applyFill="1" applyBorder="1" applyAlignment="1">
      <alignment horizontal="center" vertical="center" wrapText="1"/>
    </xf>
    <xf numFmtId="4" fontId="15" fillId="0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8" fillId="0" borderId="0" xfId="2" applyFont="1" applyFill="1"/>
    <xf numFmtId="4" fontId="19" fillId="0" borderId="0" xfId="2" applyNumberFormat="1" applyFont="1" applyFill="1"/>
    <xf numFmtId="0" fontId="12" fillId="0" borderId="0" xfId="2" applyFont="1" applyFill="1"/>
    <xf numFmtId="0" fontId="20" fillId="0" borderId="0" xfId="2" applyFont="1" applyFill="1"/>
    <xf numFmtId="0" fontId="15" fillId="0" borderId="0" xfId="2" applyFont="1" applyFill="1"/>
    <xf numFmtId="4" fontId="17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C30" zoomScaleNormal="100" zoomScaleSheetLayoutView="100" workbookViewId="0">
      <selection activeCell="G38" sqref="G38"/>
    </sheetView>
  </sheetViews>
  <sheetFormatPr defaultRowHeight="12.75"/>
  <cols>
    <col min="1" max="1" width="3.42578125" style="12" hidden="1" customWidth="1"/>
    <col min="2" max="2" width="9.140625" style="12" hidden="1" customWidth="1"/>
    <col min="3" max="3" width="28.7109375" style="59" customWidth="1"/>
    <col min="4" max="4" width="13" style="59" customWidth="1"/>
    <col min="5" max="5" width="11.85546875" style="59" customWidth="1"/>
    <col min="6" max="6" width="13.28515625" style="59" customWidth="1"/>
    <col min="7" max="7" width="11.85546875" style="59" customWidth="1"/>
    <col min="8" max="8" width="13.140625" style="59" customWidth="1"/>
    <col min="9" max="9" width="26.140625" style="59" customWidth="1"/>
    <col min="10" max="10" width="10.140625" style="12" hidden="1" customWidth="1"/>
    <col min="11" max="11" width="9.5703125" style="12" hidden="1" customWidth="1"/>
    <col min="12" max="16384" width="9.140625" style="12"/>
  </cols>
  <sheetData>
    <row r="1" spans="3:9" ht="12.75" hidden="1" customHeight="1">
      <c r="C1" s="11"/>
      <c r="D1" s="11"/>
      <c r="E1" s="11"/>
      <c r="F1" s="11"/>
      <c r="G1" s="11"/>
      <c r="H1" s="11"/>
      <c r="I1" s="11"/>
    </row>
    <row r="2" spans="3:9" ht="13.5" hidden="1" customHeight="1" thickBot="1">
      <c r="C2" s="11"/>
      <c r="D2" s="11"/>
      <c r="E2" s="11" t="s">
        <v>27</v>
      </c>
      <c r="F2" s="11"/>
      <c r="G2" s="11"/>
      <c r="H2" s="11"/>
      <c r="I2" s="11"/>
    </row>
    <row r="3" spans="3:9" ht="13.5" hidden="1" customHeight="1" thickBot="1">
      <c r="C3" s="13"/>
      <c r="D3" s="14"/>
      <c r="E3" s="15"/>
      <c r="F3" s="15"/>
      <c r="G3" s="15"/>
      <c r="H3" s="15"/>
      <c r="I3" s="16"/>
    </row>
    <row r="4" spans="3:9" ht="12.75" hidden="1" customHeight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11" ht="12.75" customHeight="1">
      <c r="C17" s="17"/>
      <c r="D17" s="17"/>
      <c r="E17" s="18"/>
      <c r="F17" s="18"/>
      <c r="G17" s="18"/>
      <c r="H17" s="18"/>
      <c r="I17" s="18"/>
    </row>
    <row r="18" spans="3:11" ht="12.75" customHeight="1">
      <c r="C18" s="17"/>
      <c r="D18" s="17"/>
      <c r="E18" s="18"/>
      <c r="F18" s="18"/>
      <c r="G18" s="18"/>
      <c r="H18" s="18"/>
      <c r="I18" s="18"/>
    </row>
    <row r="19" spans="3:11" ht="12.75" customHeight="1">
      <c r="C19" s="17"/>
      <c r="D19" s="17"/>
      <c r="E19" s="18"/>
      <c r="F19" s="18"/>
      <c r="G19" s="18"/>
      <c r="H19" s="18"/>
      <c r="I19" s="18"/>
    </row>
    <row r="20" spans="3:11" ht="12.75" customHeight="1">
      <c r="C20" s="17"/>
      <c r="D20" s="17"/>
      <c r="E20" s="18"/>
      <c r="F20" s="18"/>
      <c r="G20" s="18"/>
      <c r="H20" s="18"/>
      <c r="I20" s="18"/>
    </row>
    <row r="21" spans="3:11" ht="12.75" customHeight="1">
      <c r="C21" s="17"/>
      <c r="D21" s="17"/>
      <c r="E21" s="18"/>
      <c r="F21" s="18"/>
      <c r="G21" s="18"/>
      <c r="H21" s="18"/>
      <c r="I21" s="18"/>
    </row>
    <row r="22" spans="3:11" ht="14.25">
      <c r="C22" s="19" t="s">
        <v>28</v>
      </c>
      <c r="D22" s="19"/>
      <c r="E22" s="19"/>
      <c r="F22" s="19"/>
      <c r="G22" s="19"/>
      <c r="H22" s="19"/>
      <c r="I22" s="19"/>
    </row>
    <row r="23" spans="3:11">
      <c r="C23" s="20" t="s">
        <v>29</v>
      </c>
      <c r="D23" s="20"/>
      <c r="E23" s="20"/>
      <c r="F23" s="20"/>
      <c r="G23" s="20"/>
      <c r="H23" s="20"/>
      <c r="I23" s="20"/>
    </row>
    <row r="24" spans="3:11">
      <c r="C24" s="20" t="s">
        <v>30</v>
      </c>
      <c r="D24" s="20"/>
      <c r="E24" s="20"/>
      <c r="F24" s="20"/>
      <c r="G24" s="20"/>
      <c r="H24" s="20"/>
      <c r="I24" s="20"/>
    </row>
    <row r="25" spans="3:11" ht="6" customHeight="1" thickBot="1">
      <c r="C25" s="21"/>
      <c r="D25" s="21"/>
      <c r="E25" s="21"/>
      <c r="F25" s="21"/>
      <c r="G25" s="21"/>
      <c r="H25" s="21"/>
      <c r="I25" s="21"/>
    </row>
    <row r="26" spans="3:11" ht="55.5" customHeight="1" thickBot="1">
      <c r="C26" s="22" t="s">
        <v>31</v>
      </c>
      <c r="D26" s="23" t="s">
        <v>32</v>
      </c>
      <c r="E26" s="24" t="s">
        <v>33</v>
      </c>
      <c r="F26" s="24" t="s">
        <v>34</v>
      </c>
      <c r="G26" s="24" t="s">
        <v>35</v>
      </c>
      <c r="H26" s="24" t="s">
        <v>36</v>
      </c>
      <c r="I26" s="23" t="s">
        <v>37</v>
      </c>
    </row>
    <row r="27" spans="3:11" ht="13.5" customHeight="1" thickBot="1">
      <c r="C27" s="25" t="s">
        <v>38</v>
      </c>
      <c r="D27" s="26"/>
      <c r="E27" s="26"/>
      <c r="F27" s="26"/>
      <c r="G27" s="26"/>
      <c r="H27" s="26"/>
      <c r="I27" s="27"/>
    </row>
    <row r="28" spans="3:11" ht="13.5" customHeight="1" thickBot="1">
      <c r="C28" s="28" t="s">
        <v>39</v>
      </c>
      <c r="D28" s="29">
        <v>-12.829999999743741</v>
      </c>
      <c r="E28" s="30"/>
      <c r="F28" s="30"/>
      <c r="G28" s="30"/>
      <c r="H28" s="30">
        <f>+D28+E28-F28</f>
        <v>-12.829999999743741</v>
      </c>
      <c r="I28" s="31" t="s">
        <v>40</v>
      </c>
      <c r="K28" s="32">
        <f>22985.33+272028</f>
        <v>295013.33</v>
      </c>
    </row>
    <row r="29" spans="3:11" ht="13.5" customHeight="1" thickBot="1">
      <c r="C29" s="28" t="s">
        <v>41</v>
      </c>
      <c r="D29" s="29">
        <v>-3.2159164220502134E-11</v>
      </c>
      <c r="E29" s="33"/>
      <c r="F29" s="33"/>
      <c r="G29" s="30"/>
      <c r="H29" s="30">
        <f>+D29+E29-F29</f>
        <v>-3.2159164220502134E-11</v>
      </c>
      <c r="I29" s="34"/>
      <c r="K29" s="32">
        <f>109593.67-4429.08+20745.49</f>
        <v>125910.08</v>
      </c>
    </row>
    <row r="30" spans="3:11" ht="13.5" customHeight="1" thickBot="1">
      <c r="C30" s="28" t="s">
        <v>42</v>
      </c>
      <c r="D30" s="29">
        <v>9.411493806510407E-11</v>
      </c>
      <c r="E30" s="33"/>
      <c r="F30" s="33"/>
      <c r="G30" s="30"/>
      <c r="H30" s="30">
        <f>+D30+E30-F30</f>
        <v>9.411493806510407E-11</v>
      </c>
      <c r="I30" s="34"/>
      <c r="K30" s="12">
        <f>3441.18+1.36+57024.92-9265.04</f>
        <v>51202.42</v>
      </c>
    </row>
    <row r="31" spans="3:11" ht="13.5" customHeight="1" thickBot="1">
      <c r="C31" s="28" t="s">
        <v>43</v>
      </c>
      <c r="D31" s="29">
        <v>2.6484592297038034E-11</v>
      </c>
      <c r="E31" s="33"/>
      <c r="F31" s="33"/>
      <c r="G31" s="30"/>
      <c r="H31" s="30">
        <f>+D31+E31-F31</f>
        <v>2.6484592297038034E-11</v>
      </c>
      <c r="I31" s="34"/>
      <c r="K31" s="12">
        <f>1214.13+20098.58-3251.82+2337.44+15047.45-611.45</f>
        <v>34834.33</v>
      </c>
    </row>
    <row r="32" spans="3:11" ht="13.5" hidden="1" customHeight="1" thickBot="1">
      <c r="C32" s="28" t="s">
        <v>44</v>
      </c>
      <c r="D32" s="35"/>
      <c r="E32" s="33"/>
      <c r="F32" s="33"/>
      <c r="G32" s="30"/>
      <c r="H32" s="30">
        <f>+D32+E32-F32</f>
        <v>0</v>
      </c>
      <c r="I32" s="36"/>
      <c r="K32" s="12">
        <f>92.27+871.99-133.78+1701.74-341.6+1.11+0.61</f>
        <v>2192.3400000000006</v>
      </c>
    </row>
    <row r="33" spans="3:11" ht="13.5" customHeight="1" thickBot="1">
      <c r="C33" s="28" t="s">
        <v>45</v>
      </c>
      <c r="D33" s="37">
        <f>SUM(D28:D32)</f>
        <v>-12.8299999996553</v>
      </c>
      <c r="E33" s="38">
        <f>SUM(E28:E32)</f>
        <v>0</v>
      </c>
      <c r="F33" s="38">
        <f>SUM(F28:F32)</f>
        <v>0</v>
      </c>
      <c r="G33" s="38">
        <f>SUM(G28:G32)</f>
        <v>0</v>
      </c>
      <c r="H33" s="38">
        <f>SUM(H28:H32)</f>
        <v>-12.8299999996553</v>
      </c>
      <c r="I33" s="39"/>
    </row>
    <row r="34" spans="3:11" ht="13.5" customHeight="1" thickBot="1">
      <c r="C34" s="40" t="s">
        <v>46</v>
      </c>
      <c r="D34" s="40"/>
      <c r="E34" s="40"/>
      <c r="F34" s="40"/>
      <c r="G34" s="40"/>
      <c r="H34" s="40"/>
      <c r="I34" s="40"/>
    </row>
    <row r="35" spans="3:11" ht="54" customHeight="1" thickBot="1">
      <c r="C35" s="41" t="s">
        <v>31</v>
      </c>
      <c r="D35" s="23" t="s">
        <v>32</v>
      </c>
      <c r="E35" s="24" t="s">
        <v>33</v>
      </c>
      <c r="F35" s="24" t="s">
        <v>34</v>
      </c>
      <c r="G35" s="24" t="s">
        <v>35</v>
      </c>
      <c r="H35" s="24" t="s">
        <v>36</v>
      </c>
      <c r="I35" s="42" t="s">
        <v>47</v>
      </c>
    </row>
    <row r="36" spans="3:11" ht="35.25" customHeight="1" thickBot="1">
      <c r="C36" s="22" t="s">
        <v>48</v>
      </c>
      <c r="D36" s="43">
        <v>224467.5999999987</v>
      </c>
      <c r="E36" s="44">
        <v>2056363.82</v>
      </c>
      <c r="F36" s="44">
        <v>1961685.26</v>
      </c>
      <c r="G36" s="30">
        <f>+E36</f>
        <v>2056363.82</v>
      </c>
      <c r="H36" s="44">
        <f>+D36+E36-F36</f>
        <v>319146.15999999898</v>
      </c>
      <c r="I36" s="45" t="s">
        <v>49</v>
      </c>
      <c r="J36" s="46">
        <f>128086.08-0.66+23.51-10.14+92.79-40.04+2.49-1.54+28.63-17.77-D36</f>
        <v>-96304.24999999869</v>
      </c>
      <c r="K36" s="46">
        <f>160463.57+1274.06+4916.3+182.96-7.63+1793.6-82.9+0.72-1.54+8.3-17.77-H36</f>
        <v>-150616.489999999</v>
      </c>
    </row>
    <row r="37" spans="3:11" ht="14.25" customHeight="1" thickBot="1">
      <c r="C37" s="28" t="s">
        <v>50</v>
      </c>
      <c r="D37" s="29">
        <v>47143.330000000191</v>
      </c>
      <c r="E37" s="30">
        <v>432552.19</v>
      </c>
      <c r="F37" s="30">
        <v>412655.13</v>
      </c>
      <c r="G37" s="30">
        <v>149332.16</v>
      </c>
      <c r="H37" s="44">
        <f t="shared" ref="H37:H47" si="0">+D37+E37-F37</f>
        <v>67040.390000000189</v>
      </c>
      <c r="I37" s="47"/>
      <c r="J37" s="46"/>
    </row>
    <row r="38" spans="3:11" ht="13.5" customHeight="1" thickBot="1">
      <c r="C38" s="41" t="s">
        <v>51</v>
      </c>
      <c r="D38" s="48">
        <v>0</v>
      </c>
      <c r="E38" s="30"/>
      <c r="F38" s="30"/>
      <c r="G38" s="30"/>
      <c r="H38" s="44">
        <f t="shared" si="0"/>
        <v>0</v>
      </c>
      <c r="I38" s="49"/>
    </row>
    <row r="39" spans="3:11" ht="12.75" customHeight="1" thickBot="1">
      <c r="C39" s="28" t="s">
        <v>52</v>
      </c>
      <c r="D39" s="29">
        <v>26962.76999999999</v>
      </c>
      <c r="E39" s="30">
        <v>159883.92000000001</v>
      </c>
      <c r="F39" s="30">
        <v>155999.20000000001</v>
      </c>
      <c r="G39" s="30">
        <f>97026.03-16563.6</f>
        <v>80462.429999999993</v>
      </c>
      <c r="H39" s="44">
        <f t="shared" si="0"/>
        <v>30847.489999999991</v>
      </c>
      <c r="I39" s="50" t="s">
        <v>53</v>
      </c>
      <c r="J39" s="12">
        <f>15199.63-113.34</f>
        <v>15086.289999999999</v>
      </c>
    </row>
    <row r="40" spans="3:11" ht="12.75" customHeight="1" thickBot="1">
      <c r="C40" s="28" t="s">
        <v>54</v>
      </c>
      <c r="D40" s="29">
        <v>-1.0857093002414331E-11</v>
      </c>
      <c r="E40" s="30"/>
      <c r="F40" s="30"/>
      <c r="G40" s="30"/>
      <c r="H40" s="44">
        <f t="shared" si="0"/>
        <v>-1.0857093002414331E-11</v>
      </c>
      <c r="I40" s="50"/>
    </row>
    <row r="41" spans="3:11" ht="33.75" customHeight="1" thickBot="1">
      <c r="C41" s="28" t="s">
        <v>55</v>
      </c>
      <c r="D41" s="29">
        <v>1990.5200000000555</v>
      </c>
      <c r="E41" s="30"/>
      <c r="F41" s="30"/>
      <c r="G41" s="30"/>
      <c r="H41" s="44">
        <f t="shared" si="0"/>
        <v>1990.5200000000555</v>
      </c>
      <c r="I41" s="51" t="s">
        <v>56</v>
      </c>
      <c r="J41" s="12">
        <f>2409.04+24780.13-0.14</f>
        <v>27189.030000000002</v>
      </c>
      <c r="K41" s="12">
        <f>28963.51-0.01+4541.3+1425.95</f>
        <v>34930.75</v>
      </c>
    </row>
    <row r="42" spans="3:11" ht="27" customHeight="1" thickBot="1">
      <c r="C42" s="28" t="s">
        <v>57</v>
      </c>
      <c r="D42" s="29">
        <v>2228.6000000000022</v>
      </c>
      <c r="E42" s="33">
        <v>20493.080000000002</v>
      </c>
      <c r="F42" s="33">
        <v>19720.77</v>
      </c>
      <c r="G42" s="30">
        <v>9216</v>
      </c>
      <c r="H42" s="44">
        <f t="shared" si="0"/>
        <v>3000.9100000000035</v>
      </c>
      <c r="I42" s="51" t="s">
        <v>58</v>
      </c>
    </row>
    <row r="43" spans="3:11" ht="13.5" customHeight="1" thickBot="1">
      <c r="C43" s="41" t="s">
        <v>59</v>
      </c>
      <c r="D43" s="29">
        <v>412.8599999999808</v>
      </c>
      <c r="E43" s="33"/>
      <c r="F43" s="33"/>
      <c r="G43" s="30"/>
      <c r="H43" s="44">
        <f t="shared" si="0"/>
        <v>412.8599999999808</v>
      </c>
      <c r="I43" s="50"/>
    </row>
    <row r="44" spans="3:11" ht="13.5" customHeight="1" thickBot="1">
      <c r="C44" s="41" t="s">
        <v>60</v>
      </c>
      <c r="D44" s="29">
        <v>0</v>
      </c>
      <c r="E44" s="33"/>
      <c r="F44" s="33"/>
      <c r="G44" s="30"/>
      <c r="H44" s="44">
        <f t="shared" si="0"/>
        <v>0</v>
      </c>
      <c r="I44" s="50"/>
      <c r="J44" s="12">
        <f>912.86+1843.48</f>
        <v>2756.34</v>
      </c>
      <c r="K44" s="12">
        <f>14531.16+3860.64</f>
        <v>18391.8</v>
      </c>
    </row>
    <row r="45" spans="3:11" ht="13.5" customHeight="1" thickBot="1">
      <c r="C45" s="41" t="s">
        <v>61</v>
      </c>
      <c r="D45" s="35">
        <v>28098.839999999997</v>
      </c>
      <c r="E45" s="33">
        <f>135109.77+15777.44</f>
        <v>150887.21</v>
      </c>
      <c r="F45" s="33">
        <f>138825.18+19422.66</f>
        <v>158247.84</v>
      </c>
      <c r="G45" s="30">
        <f>+E45</f>
        <v>150887.21</v>
      </c>
      <c r="H45" s="44">
        <f t="shared" si="0"/>
        <v>20738.209999999992</v>
      </c>
      <c r="I45" s="50" t="s">
        <v>62</v>
      </c>
    </row>
    <row r="46" spans="3:11" ht="13.5" customHeight="1" thickBot="1">
      <c r="C46" s="41" t="s">
        <v>63</v>
      </c>
      <c r="D46" s="35">
        <v>-6993.8100000000122</v>
      </c>
      <c r="E46" s="33">
        <f>-1916.41-798.89</f>
        <v>-2715.3</v>
      </c>
      <c r="F46" s="33">
        <f>120.12+53.78</f>
        <v>173.9</v>
      </c>
      <c r="G46" s="30"/>
      <c r="H46" s="44">
        <f t="shared" si="0"/>
        <v>-9883.0100000000111</v>
      </c>
      <c r="I46" s="50"/>
    </row>
    <row r="47" spans="3:11" ht="13.5" customHeight="1" thickBot="1">
      <c r="C47" s="28" t="s">
        <v>64</v>
      </c>
      <c r="D47" s="29">
        <v>5220.57</v>
      </c>
      <c r="E47" s="33">
        <v>47528.77</v>
      </c>
      <c r="F47" s="33">
        <f>45786.3+0</f>
        <v>45786.3</v>
      </c>
      <c r="G47" s="30">
        <v>43773.84</v>
      </c>
      <c r="H47" s="44">
        <f t="shared" si="0"/>
        <v>6963.0399999999936</v>
      </c>
      <c r="I47" s="51" t="s">
        <v>65</v>
      </c>
    </row>
    <row r="48" spans="3:11" s="52" customFormat="1" ht="13.5" customHeight="1" thickBot="1">
      <c r="C48" s="28" t="s">
        <v>45</v>
      </c>
      <c r="D48" s="37">
        <f>SUM(D36:D47)</f>
        <v>329531.27999999898</v>
      </c>
      <c r="E48" s="38">
        <f>SUM(E36:E47)</f>
        <v>2864993.6900000004</v>
      </c>
      <c r="F48" s="38">
        <f>SUM(F36:F47)</f>
        <v>2754268.4</v>
      </c>
      <c r="G48" s="38">
        <f>SUM(G36:G47)</f>
        <v>2490035.46</v>
      </c>
      <c r="H48" s="38">
        <f>SUM(H36:H47)</f>
        <v>440256.56999999919</v>
      </c>
      <c r="I48" s="49"/>
    </row>
    <row r="49" spans="3:9" ht="13.5" customHeight="1" thickBot="1">
      <c r="C49" s="53" t="s">
        <v>66</v>
      </c>
      <c r="D49" s="53"/>
      <c r="E49" s="53"/>
      <c r="F49" s="53"/>
      <c r="G49" s="53"/>
      <c r="H49" s="53"/>
      <c r="I49" s="53"/>
    </row>
    <row r="50" spans="3:9" ht="43.5" customHeight="1" thickBot="1">
      <c r="C50" s="54" t="s">
        <v>67</v>
      </c>
      <c r="D50" s="55" t="s">
        <v>68</v>
      </c>
      <c r="E50" s="55"/>
      <c r="F50" s="55"/>
      <c r="G50" s="55"/>
      <c r="H50" s="55"/>
      <c r="I50" s="56" t="s">
        <v>69</v>
      </c>
    </row>
    <row r="51" spans="3:9" ht="39" customHeight="1" thickBot="1">
      <c r="C51" s="54" t="s">
        <v>70</v>
      </c>
      <c r="D51" s="55" t="s">
        <v>71</v>
      </c>
      <c r="E51" s="55"/>
      <c r="F51" s="55"/>
      <c r="G51" s="55"/>
      <c r="H51" s="55"/>
      <c r="I51" s="56" t="s">
        <v>72</v>
      </c>
    </row>
    <row r="52" spans="3:9" ht="26.25" customHeight="1">
      <c r="C52" s="57" t="s">
        <v>73</v>
      </c>
      <c r="D52" s="57"/>
      <c r="E52" s="57"/>
      <c r="F52" s="57"/>
      <c r="G52" s="57"/>
      <c r="H52" s="58">
        <f>+H33+H48</f>
        <v>440243.73999999953</v>
      </c>
    </row>
    <row r="53" spans="3:9" ht="15" hidden="1">
      <c r="C53" s="60" t="s">
        <v>74</v>
      </c>
      <c r="D53" s="60"/>
    </row>
    <row r="54" spans="3:9" ht="12.75" hidden="1" customHeight="1">
      <c r="C54" s="61" t="s">
        <v>75</v>
      </c>
    </row>
    <row r="55" spans="3:9" ht="12.75" customHeight="1"/>
    <row r="56" spans="3:9" hidden="1">
      <c r="D56" s="62">
        <f>+D36+D37+D38+D42</f>
        <v>273839.52999999886</v>
      </c>
      <c r="E56" s="62">
        <f>+E36+E37+E38+E42</f>
        <v>2509409.0900000003</v>
      </c>
      <c r="F56" s="62">
        <f>+F36+F37+F38+F42</f>
        <v>2394061.16</v>
      </c>
      <c r="G56" s="62">
        <f>+G36+G37+G38+G42</f>
        <v>2214911.98</v>
      </c>
      <c r="H56" s="62">
        <f>+H36+H37+H38+H42</f>
        <v>389187.45999999915</v>
      </c>
    </row>
    <row r="57" spans="3:9" hidden="1">
      <c r="D57" s="63"/>
      <c r="H57" s="63">
        <f>48351.7+220974.69+5259.81+26117.53+2193.55+12412.97+6305.7+452.67+44252.55+126.23+19891.17+11402.31+3127.55</f>
        <v>400868.42999999988</v>
      </c>
    </row>
    <row r="58" spans="3:9" hidden="1">
      <c r="H58" s="63">
        <f>+H48-H57</f>
        <v>39388.139999999315</v>
      </c>
    </row>
    <row r="59" spans="3:9">
      <c r="C59" s="59" t="s">
        <v>76</v>
      </c>
      <c r="E59" s="63">
        <f>+E48+E33+35165+75000</f>
        <v>2975158.6900000004</v>
      </c>
      <c r="G59" s="63">
        <f>+G48+G33</f>
        <v>2490035.46</v>
      </c>
    </row>
    <row r="61" spans="3:9" hidden="1">
      <c r="D61" s="59">
        <v>245.87</v>
      </c>
    </row>
    <row r="62" spans="3:9" hidden="1">
      <c r="D62" s="59">
        <v>371092.94</v>
      </c>
    </row>
    <row r="63" spans="3:9" hidden="1">
      <c r="D63" s="63">
        <f>371092.94-D33-D48</f>
        <v>41574.490000000689</v>
      </c>
    </row>
  </sheetData>
  <mergeCells count="11">
    <mergeCell ref="C34:I34"/>
    <mergeCell ref="I36:I37"/>
    <mergeCell ref="C49:I49"/>
    <mergeCell ref="D50:H50"/>
    <mergeCell ref="D51:H51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2"/>
  <sheetViews>
    <sheetView topLeftCell="A16" zoomScaleNormal="100" zoomScaleSheetLayoutView="120" workbookViewId="0">
      <selection activeCell="E41" sqref="E41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-408.91197999999997</v>
      </c>
      <c r="C17" s="5"/>
      <c r="D17" s="5">
        <v>432.55219</v>
      </c>
      <c r="E17" s="5">
        <v>412.65512999999999</v>
      </c>
      <c r="F17" s="5">
        <v>110.16500000000001</v>
      </c>
      <c r="G17" s="5">
        <v>149.33215999999999</v>
      </c>
      <c r="H17" s="5">
        <v>67.040390000000002</v>
      </c>
      <c r="I17" s="6">
        <f>B17+D17+F17-G17</f>
        <v>-15.526949999999943</v>
      </c>
    </row>
    <row r="19" spans="1:9">
      <c r="A19" t="s">
        <v>13</v>
      </c>
    </row>
    <row r="20" spans="1:9">
      <c r="A20" s="7" t="s">
        <v>14</v>
      </c>
    </row>
    <row r="21" spans="1:9">
      <c r="A21" s="8" t="s">
        <v>15</v>
      </c>
    </row>
    <row r="22" spans="1:9">
      <c r="A22" s="9" t="s">
        <v>16</v>
      </c>
    </row>
    <row r="23" spans="1:9">
      <c r="A23" s="9" t="s">
        <v>17</v>
      </c>
    </row>
    <row r="24" spans="1:9">
      <c r="A24" s="7" t="s">
        <v>18</v>
      </c>
    </row>
    <row r="25" spans="1:9">
      <c r="A25" t="s">
        <v>19</v>
      </c>
    </row>
    <row r="26" spans="1:9">
      <c r="A26" t="s">
        <v>20</v>
      </c>
    </row>
    <row r="27" spans="1:9">
      <c r="A27" t="s">
        <v>21</v>
      </c>
    </row>
    <row r="28" spans="1:9">
      <c r="A28" t="s">
        <v>22</v>
      </c>
    </row>
    <row r="29" spans="1:9">
      <c r="A29" t="s">
        <v>23</v>
      </c>
      <c r="I29" s="10"/>
    </row>
    <row r="30" spans="1:9">
      <c r="A30" t="s">
        <v>24</v>
      </c>
      <c r="I30" s="10"/>
    </row>
    <row r="31" spans="1:9">
      <c r="A31" t="s">
        <v>25</v>
      </c>
      <c r="I31" s="10"/>
    </row>
    <row r="32" spans="1:9">
      <c r="A32" t="s">
        <v>26</v>
      </c>
      <c r="I32" s="1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Центральная10 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2024-03-06T11:53:36Z</dcterms:created>
  <dcterms:modified xsi:type="dcterms:W3CDTF">2024-03-06T11:54:35Z</dcterms:modified>
</cp:coreProperties>
</file>