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Центральная10 2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F57" i="1"/>
  <c r="E57"/>
  <c r="D57"/>
  <c r="D48"/>
  <c r="D62" s="1"/>
  <c r="H47"/>
  <c r="G47"/>
  <c r="K46"/>
  <c r="J46"/>
  <c r="F46"/>
  <c r="F48" s="1"/>
  <c r="G45"/>
  <c r="F45"/>
  <c r="E45"/>
  <c r="H45" s="1"/>
  <c r="G44"/>
  <c r="F44"/>
  <c r="E44"/>
  <c r="E48" s="1"/>
  <c r="E58" s="1"/>
  <c r="J43"/>
  <c r="H43"/>
  <c r="F43"/>
  <c r="J42"/>
  <c r="H42"/>
  <c r="J41"/>
  <c r="H41"/>
  <c r="K40"/>
  <c r="J40"/>
  <c r="H40"/>
  <c r="J39"/>
  <c r="H39"/>
  <c r="G39"/>
  <c r="H38"/>
  <c r="J37"/>
  <c r="H37"/>
  <c r="H57" s="1"/>
  <c r="J36"/>
  <c r="H36"/>
  <c r="K36" s="1"/>
  <c r="G36"/>
  <c r="G48" s="1"/>
  <c r="G58" s="1"/>
  <c r="G33"/>
  <c r="E33"/>
  <c r="D33"/>
  <c r="K32"/>
  <c r="H32"/>
  <c r="K31"/>
  <c r="F31"/>
  <c r="H31" s="1"/>
  <c r="K30"/>
  <c r="H30"/>
  <c r="K29"/>
  <c r="H29"/>
  <c r="F29"/>
  <c r="F33" s="1"/>
  <c r="K28"/>
  <c r="H28"/>
  <c r="H33" s="1"/>
  <c r="H44" l="1"/>
  <c r="G57"/>
  <c r="H46"/>
  <c r="H48" s="1"/>
  <c r="H51" s="1"/>
</calcChain>
</file>

<file path=xl/sharedStrings.xml><?xml version="1.0" encoding="utf-8"?>
<sst xmlns="http://schemas.openxmlformats.org/spreadsheetml/2006/main" count="83" uniqueCount="76">
  <si>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</si>
  <si>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</si>
  <si>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</si>
  <si>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10/2  по ул. Центральная с 01.01.2023г. по 31.12.2023г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</si>
  <si>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</si>
  <si>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</si>
  <si>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</si>
  <si>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</si>
  <si>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</si>
  <si>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</si>
  <si>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</si>
  <si>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</si>
  <si>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</si>
  <si>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</si>
  <si>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</si>
  <si>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</si>
  <si>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</si>
  <si>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</si>
  <si>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</si>
  <si>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</si>
  <si>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</si>
  <si>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</si>
  <si>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Н/2011-91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</si>
  <si>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</si>
  <si>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</si>
  <si>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</si>
  <si>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</si>
  <si>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</si>
  <si>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</si>
  <si>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</si>
  <si>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</si>
  <si>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</si>
  <si>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</si>
  <si>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</si>
  <si>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</si>
  <si>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</si>
  <si>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</si>
  <si>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</si>
  <si>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</si>
  <si>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</si>
  <si>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</si>
  <si>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</si>
  <si>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</si>
  <si>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</si>
  <si>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</si>
  <si>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</si>
  <si>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</si>
  <si>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</si>
  <si>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</si>
  <si>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10/2 по ул. Центральная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</si>
  <si>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</si>
  <si>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</si>
  <si>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</si>
  <si>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</si>
  <si>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</si>
  <si>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</si>
  <si>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</si>
  <si>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</si>
  <si>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</si>
  <si>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</si>
  <si>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367</t>
    </r>
    <r>
      <rPr>
        <b/>
        <sz val="11"/>
        <color indexed="8"/>
        <rFont val="Calibri"/>
        <family val="2"/>
        <charset val="204"/>
      </rPr>
      <t xml:space="preserve">.55 </t>
    </r>
    <r>
      <rPr>
        <b/>
        <sz val="11"/>
        <color indexed="8"/>
        <rFont val="Calibri"/>
        <family val="2"/>
        <charset val="204"/>
      </rPr>
      <t>т</t>
    </r>
    <r>
      <rPr>
        <sz val="10"/>
        <rFont val="Arial Cyr"/>
        <charset val="204"/>
      </rPr>
      <t>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</si>
  <si>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</si>
  <si>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 22.44т.р.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</si>
  <si>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</si>
  <si>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- 0.16т.р.</t>
  </si>
  <si>
    <t>Ремонт систем ГВС, ХВС, ЦО - 90.10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</si>
  <si>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</si>
  <si>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- 65.02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</si>
  <si>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</si>
  <si>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</si>
  <si>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- 1.35  т.р.</t>
  </si>
  <si>
    <t>Аварийные работы - 0.33т.р.</t>
  </si>
  <si>
    <t>Расходные материалы -1.80  т.р.</t>
  </si>
  <si>
    <t>Материалы для ремонта лифтового оборудования - 15.75т.р.</t>
  </si>
  <si>
    <t>герметизация швов -75.6 т.р.</t>
  </si>
  <si>
    <t>ремонтные работы на лифтах- 95.0 т.р.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</si>
</sst>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4" fontId="5" fillId="3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4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0" fillId="0" borderId="0" xfId="0" applyNumberFormat="1" applyFont="1" applyFill="1"/>
    <xf numFmtId="4" fontId="15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4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20" fillId="4" borderId="0" xfId="1" applyFont="1" applyFill="1"/>
    <xf numFmtId="0" fontId="20" fillId="0" borderId="0" xfId="1" applyFont="1"/>
    <xf numFmtId="0" fontId="1" fillId="4" borderId="0" xfId="1" applyFont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opLeftCell="C28" zoomScaleNormal="100" workbookViewId="0">
      <selection activeCell="G38" sqref="G3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28515625" style="49" customWidth="1"/>
    <col min="4" max="4" width="13.7109375" style="49" customWidth="1"/>
    <col min="5" max="5" width="11.5703125" style="49" customWidth="1"/>
    <col min="6" max="6" width="12.42578125" style="49" customWidth="1"/>
    <col min="7" max="7" width="11.85546875" style="49" customWidth="1"/>
    <col min="8" max="8" width="14" style="49" customWidth="1"/>
    <col min="9" max="9" width="25.5703125" style="49" customWidth="1"/>
    <col min="10" max="10" width="12.28515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4.25">
      <c r="C22" s="9" t="s">
        <v>1</v>
      </c>
      <c r="D22" s="9"/>
      <c r="E22" s="9"/>
      <c r="F22" s="9"/>
      <c r="G22" s="9"/>
      <c r="H22" s="9"/>
      <c r="I22" s="9"/>
    </row>
    <row r="23" spans="3:11">
      <c r="C23" s="10" t="s">
        <v>2</v>
      </c>
      <c r="D23" s="10"/>
      <c r="E23" s="10"/>
      <c r="F23" s="10"/>
      <c r="G23" s="10"/>
      <c r="H23" s="10"/>
      <c r="I23" s="10"/>
    </row>
    <row r="24" spans="3:11">
      <c r="C24" s="10" t="s">
        <v>3</v>
      </c>
      <c r="D24" s="10"/>
      <c r="E24" s="10"/>
      <c r="F24" s="10"/>
      <c r="G24" s="10"/>
      <c r="H24" s="10"/>
      <c r="I24" s="10"/>
    </row>
    <row r="25" spans="3:11" ht="6" customHeight="1" thickBot="1">
      <c r="C25" s="11"/>
      <c r="D25" s="11"/>
      <c r="E25" s="11"/>
      <c r="F25" s="11"/>
      <c r="G25" s="11"/>
      <c r="H25" s="11"/>
      <c r="I25" s="11"/>
    </row>
    <row r="26" spans="3:11" ht="54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1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11" ht="13.5" customHeight="1" thickBot="1">
      <c r="C28" s="18" t="s">
        <v>12</v>
      </c>
      <c r="D28" s="19">
        <v>30689.940000000293</v>
      </c>
      <c r="E28" s="20"/>
      <c r="F28" s="20">
        <v>10317.719999999999</v>
      </c>
      <c r="G28" s="20"/>
      <c r="H28" s="20">
        <f>+D28+E28-F28</f>
        <v>20372.220000000292</v>
      </c>
      <c r="I28" s="21" t="s">
        <v>13</v>
      </c>
      <c r="K28" s="22">
        <f>41095.99+208466.66-1098.85</f>
        <v>248463.8</v>
      </c>
    </row>
    <row r="29" spans="3:11" ht="13.5" customHeight="1" thickBot="1">
      <c r="C29" s="18" t="s">
        <v>14</v>
      </c>
      <c r="D29" s="19">
        <v>44919.78999999979</v>
      </c>
      <c r="E29" s="23"/>
      <c r="F29" s="23">
        <f>9076.03+161.33+386.67</f>
        <v>9624.0300000000007</v>
      </c>
      <c r="G29" s="20"/>
      <c r="H29" s="20">
        <f>+D29+E29-F29</f>
        <v>35295.759999999791</v>
      </c>
      <c r="I29" s="24"/>
      <c r="K29" s="22">
        <f>49339.41+109580.28-5623.35</f>
        <v>153296.34</v>
      </c>
    </row>
    <row r="30" spans="3:11" ht="13.5" customHeight="1" thickBot="1">
      <c r="C30" s="18" t="s">
        <v>15</v>
      </c>
      <c r="D30" s="19">
        <v>18920.679999999898</v>
      </c>
      <c r="E30" s="23"/>
      <c r="F30" s="23">
        <v>3768.57</v>
      </c>
      <c r="G30" s="20"/>
      <c r="H30" s="20">
        <f>+D30+E30-F30</f>
        <v>15152.109999999899</v>
      </c>
      <c r="I30" s="24"/>
      <c r="K30" s="22">
        <f>52698.44-4662.19+360.48+14195.17</f>
        <v>62591.9</v>
      </c>
    </row>
    <row r="31" spans="3:11" ht="13.5" customHeight="1" thickBot="1">
      <c r="C31" s="18" t="s">
        <v>16</v>
      </c>
      <c r="D31" s="19">
        <v>13677.79</v>
      </c>
      <c r="E31" s="23"/>
      <c r="F31" s="23">
        <f>+2379.21+323.64</f>
        <v>2702.85</v>
      </c>
      <c r="G31" s="20"/>
      <c r="H31" s="20">
        <f>+D31+E31-F31</f>
        <v>10974.94</v>
      </c>
      <c r="I31" s="24"/>
      <c r="K31" s="2">
        <f>15241.11-776.37+5541.2+18824.58-1634.42+4968.74</f>
        <v>42164.840000000004</v>
      </c>
    </row>
    <row r="32" spans="3:11" ht="13.5" hidden="1" customHeight="1" thickBot="1">
      <c r="C32" s="18" t="s">
        <v>17</v>
      </c>
      <c r="D32" s="19"/>
      <c r="E32" s="23"/>
      <c r="F32" s="23"/>
      <c r="G32" s="20"/>
      <c r="H32" s="20">
        <f>+D32+E32-F32</f>
        <v>0</v>
      </c>
      <c r="I32" s="25"/>
      <c r="K32" s="2">
        <f>1.86+12.32+460.09-43.6+2187.6-12.37+378.69</f>
        <v>2984.59</v>
      </c>
    </row>
    <row r="33" spans="3:11" ht="13.5" customHeight="1" thickBot="1">
      <c r="C33" s="26" t="s">
        <v>18</v>
      </c>
      <c r="D33" s="27">
        <f>SUM(D28:D32)</f>
        <v>108208.19999999998</v>
      </c>
      <c r="E33" s="28">
        <f>SUM(E28:E32)</f>
        <v>0</v>
      </c>
      <c r="F33" s="28">
        <f>SUM(F28:F32)</f>
        <v>26413.17</v>
      </c>
      <c r="G33" s="28">
        <f>SUM(G28:G32)</f>
        <v>0</v>
      </c>
      <c r="H33" s="28">
        <f>SUM(H28:H32)</f>
        <v>81795.029999999984</v>
      </c>
      <c r="I33" s="29"/>
    </row>
    <row r="34" spans="3:11" ht="13.5" customHeight="1" thickBot="1">
      <c r="C34" s="30" t="s">
        <v>19</v>
      </c>
      <c r="D34" s="30"/>
      <c r="E34" s="30"/>
      <c r="F34" s="30"/>
      <c r="G34" s="30"/>
      <c r="H34" s="30"/>
      <c r="I34" s="30"/>
    </row>
    <row r="35" spans="3:11" ht="54" customHeight="1" thickBot="1">
      <c r="C35" s="31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2" t="s">
        <v>20</v>
      </c>
    </row>
    <row r="36" spans="3:11" ht="29.25" customHeight="1" thickBot="1">
      <c r="C36" s="12" t="s">
        <v>21</v>
      </c>
      <c r="D36" s="33">
        <v>269876.50000000023</v>
      </c>
      <c r="E36" s="34">
        <v>1869404.88</v>
      </c>
      <c r="F36" s="34">
        <v>1836812.9</v>
      </c>
      <c r="G36" s="34">
        <f>+E36</f>
        <v>1869404.88</v>
      </c>
      <c r="H36" s="34">
        <f>+D36+E36-F36</f>
        <v>302468.47999999998</v>
      </c>
      <c r="I36" s="35" t="s">
        <v>22</v>
      </c>
      <c r="J36" s="36">
        <f>168759.02-1215.52+53.34-5.91+202.85-22.48+15.68-2.05+111.44-14.57-D36</f>
        <v>-101994.70000000024</v>
      </c>
      <c r="K36" s="36">
        <f>139057.43-1089.6+1010.15-47.81+3900.7-22.59+442.88-23.48+2948.39-19.62+4.6-2.05+32.75-114.57-H36</f>
        <v>-156391.29999999996</v>
      </c>
    </row>
    <row r="37" spans="3:11" ht="14.25" customHeight="1" thickBot="1">
      <c r="C37" s="26" t="s">
        <v>23</v>
      </c>
      <c r="D37" s="19">
        <v>56201.589999999967</v>
      </c>
      <c r="E37" s="20">
        <v>393226.44</v>
      </c>
      <c r="F37" s="20">
        <v>386318.39</v>
      </c>
      <c r="G37" s="34">
        <v>367549.82</v>
      </c>
      <c r="H37" s="34">
        <f t="shared" ref="H37:H47" si="0">+D37+E37-F37</f>
        <v>63109.639999999956</v>
      </c>
      <c r="I37" s="37"/>
      <c r="J37" s="36">
        <f>27584.07-218.29</f>
        <v>27365.78</v>
      </c>
    </row>
    <row r="38" spans="3:11" ht="13.5" customHeight="1" thickBot="1">
      <c r="C38" s="31" t="s">
        <v>24</v>
      </c>
      <c r="D38" s="38">
        <v>0</v>
      </c>
      <c r="E38" s="20"/>
      <c r="F38" s="20"/>
      <c r="G38" s="34"/>
      <c r="H38" s="34">
        <f t="shared" si="0"/>
        <v>0</v>
      </c>
      <c r="I38" s="39"/>
    </row>
    <row r="39" spans="3:11" ht="12.75" customHeight="1" thickBot="1">
      <c r="C39" s="26" t="s">
        <v>25</v>
      </c>
      <c r="D39" s="19">
        <v>32927.279999999999</v>
      </c>
      <c r="E39" s="20">
        <v>214651.44</v>
      </c>
      <c r="F39" s="20">
        <v>211258.69</v>
      </c>
      <c r="G39" s="34">
        <f>300247.84-15749.64-15000-45000-25000-10000</f>
        <v>189498.2</v>
      </c>
      <c r="H39" s="34">
        <f t="shared" si="0"/>
        <v>36320.03</v>
      </c>
      <c r="I39" s="39" t="s">
        <v>26</v>
      </c>
      <c r="J39" s="2">
        <f>17399.3-128.68</f>
        <v>17270.62</v>
      </c>
    </row>
    <row r="40" spans="3:11" ht="28.5" customHeight="1" thickBot="1">
      <c r="C40" s="18" t="s">
        <v>27</v>
      </c>
      <c r="D40" s="19">
        <v>9470.380000000001</v>
      </c>
      <c r="E40" s="20"/>
      <c r="F40" s="20">
        <v>2078.67</v>
      </c>
      <c r="G40" s="34"/>
      <c r="H40" s="34">
        <f t="shared" si="0"/>
        <v>7391.7100000000009</v>
      </c>
      <c r="I40" s="40" t="s">
        <v>28</v>
      </c>
      <c r="J40" s="2">
        <f>10832.02+24958.55-257.92</f>
        <v>35532.65</v>
      </c>
      <c r="K40" s="2">
        <f>4155.65+4846.1+21388.73-237.51</f>
        <v>30152.97</v>
      </c>
    </row>
    <row r="41" spans="3:11" ht="29.25" customHeight="1" thickBot="1">
      <c r="C41" s="26" t="s">
        <v>29</v>
      </c>
      <c r="D41" s="19">
        <v>2815.1900000000023</v>
      </c>
      <c r="E41" s="23">
        <v>19818.419999999998</v>
      </c>
      <c r="F41" s="23">
        <v>19413.48</v>
      </c>
      <c r="G41" s="34">
        <v>9216</v>
      </c>
      <c r="H41" s="34">
        <f t="shared" si="0"/>
        <v>3220.130000000001</v>
      </c>
      <c r="I41" s="40" t="s">
        <v>30</v>
      </c>
      <c r="J41" s="2">
        <f>1439.44-11.43</f>
        <v>1428.01</v>
      </c>
    </row>
    <row r="42" spans="3:11" ht="13.5" customHeight="1" thickBot="1">
      <c r="C42" s="31" t="s">
        <v>31</v>
      </c>
      <c r="D42" s="19">
        <v>6922.2599999999711</v>
      </c>
      <c r="E42" s="23"/>
      <c r="F42" s="23">
        <v>1359.14</v>
      </c>
      <c r="G42" s="34"/>
      <c r="H42" s="34">
        <f t="shared" si="0"/>
        <v>5563.1199999999708</v>
      </c>
      <c r="I42" s="39"/>
      <c r="J42" s="2">
        <f>22095.93-62.82</f>
        <v>22033.11</v>
      </c>
    </row>
    <row r="43" spans="3:11" ht="13.5" customHeight="1" thickBot="1">
      <c r="C43" s="18" t="s">
        <v>32</v>
      </c>
      <c r="D43" s="19">
        <v>7112.8300000000017</v>
      </c>
      <c r="E43" s="23">
        <v>50344.2</v>
      </c>
      <c r="F43" s="23">
        <f>49257.09+256.37</f>
        <v>49513.46</v>
      </c>
      <c r="G43" s="34">
        <v>43773.84</v>
      </c>
      <c r="H43" s="34">
        <f t="shared" si="0"/>
        <v>7943.57</v>
      </c>
      <c r="I43" s="40" t="s">
        <v>33</v>
      </c>
      <c r="J43" s="2">
        <f>3792.44-30.07</f>
        <v>3762.37</v>
      </c>
    </row>
    <row r="44" spans="3:11" ht="13.5" customHeight="1" thickBot="1">
      <c r="C44" s="18" t="s">
        <v>34</v>
      </c>
      <c r="D44" s="19">
        <v>9911.5100000000239</v>
      </c>
      <c r="E44" s="23">
        <f>71393.52+11518.61</f>
        <v>82912.13</v>
      </c>
      <c r="F44" s="23">
        <f>57642.49+10615.21</f>
        <v>68257.7</v>
      </c>
      <c r="G44" s="34">
        <f>+E44</f>
        <v>82912.13</v>
      </c>
      <c r="H44" s="34">
        <f t="shared" si="0"/>
        <v>24565.940000000031</v>
      </c>
      <c r="I44" s="40" t="s">
        <v>35</v>
      </c>
    </row>
    <row r="45" spans="3:11" ht="13.5" customHeight="1" thickBot="1">
      <c r="C45" s="18" t="s">
        <v>36</v>
      </c>
      <c r="D45" s="19">
        <v>16648.800000000003</v>
      </c>
      <c r="E45" s="23">
        <f>9559.9+3985.95</f>
        <v>13545.849999999999</v>
      </c>
      <c r="F45" s="23">
        <f>53.97+39.52+27018.45+11359.15+1.59</f>
        <v>38472.68</v>
      </c>
      <c r="G45" s="34">
        <f>+E45</f>
        <v>13545.849999999999</v>
      </c>
      <c r="H45" s="20">
        <f t="shared" si="0"/>
        <v>-8278.0299999999988</v>
      </c>
      <c r="I45" s="40"/>
    </row>
    <row r="46" spans="3:11" ht="13.5" customHeight="1" thickBot="1">
      <c r="C46" s="31" t="s">
        <v>37</v>
      </c>
      <c r="D46" s="19">
        <v>17869.339999999967</v>
      </c>
      <c r="E46" s="23"/>
      <c r="F46" s="23">
        <f>2555.61+1315.37</f>
        <v>3870.98</v>
      </c>
      <c r="G46" s="34"/>
      <c r="H46" s="20">
        <f t="shared" si="0"/>
        <v>13998.359999999968</v>
      </c>
      <c r="I46" s="40"/>
      <c r="J46" s="2">
        <f>6478.17+3207.88</f>
        <v>9686.0499999999993</v>
      </c>
      <c r="K46" s="2">
        <f>10651.53+22438.66</f>
        <v>33090.19</v>
      </c>
    </row>
    <row r="47" spans="3:11" ht="13.5" hidden="1" customHeight="1" thickBot="1">
      <c r="C47" s="26" t="s">
        <v>38</v>
      </c>
      <c r="D47" s="19">
        <v>0</v>
      </c>
      <c r="E47" s="23"/>
      <c r="F47" s="23"/>
      <c r="G47" s="34">
        <f>+E47</f>
        <v>0</v>
      </c>
      <c r="H47" s="23">
        <f t="shared" si="0"/>
        <v>0</v>
      </c>
      <c r="I47" s="40"/>
    </row>
    <row r="48" spans="3:11" s="42" customFormat="1" ht="13.5" customHeight="1" thickBot="1">
      <c r="C48" s="26" t="s">
        <v>18</v>
      </c>
      <c r="D48" s="27">
        <f>SUM(D36:D47)</f>
        <v>429755.68000000017</v>
      </c>
      <c r="E48" s="28">
        <f>SUM(E36:E47)</f>
        <v>2643903.36</v>
      </c>
      <c r="F48" s="28">
        <f>SUM(F36:F47)</f>
        <v>2617356.0900000003</v>
      </c>
      <c r="G48" s="28">
        <f>SUM(G36:G47)</f>
        <v>2575900.7199999997</v>
      </c>
      <c r="H48" s="28">
        <f>SUM(H36:H47)</f>
        <v>456302.94999999995</v>
      </c>
      <c r="I48" s="41"/>
    </row>
    <row r="49" spans="3:9" ht="13.5" customHeight="1" thickBot="1">
      <c r="C49" s="43" t="s">
        <v>39</v>
      </c>
      <c r="D49" s="43"/>
      <c r="E49" s="43"/>
      <c r="F49" s="43"/>
      <c r="G49" s="43"/>
      <c r="H49" s="43"/>
      <c r="I49" s="43"/>
    </row>
    <row r="50" spans="3:9" ht="42" customHeight="1" thickBot="1">
      <c r="C50" s="44" t="s">
        <v>40</v>
      </c>
      <c r="D50" s="45" t="s">
        <v>41</v>
      </c>
      <c r="E50" s="45"/>
      <c r="F50" s="45"/>
      <c r="G50" s="45"/>
      <c r="H50" s="45"/>
      <c r="I50" s="46" t="s">
        <v>42</v>
      </c>
    </row>
    <row r="51" spans="3:9" ht="16.5" customHeight="1">
      <c r="C51" s="47" t="s">
        <v>43</v>
      </c>
      <c r="D51" s="47"/>
      <c r="E51" s="47"/>
      <c r="F51" s="47"/>
      <c r="G51" s="47"/>
      <c r="H51" s="48">
        <f>+H33+H48</f>
        <v>538097.98</v>
      </c>
    </row>
    <row r="52" spans="3:9" ht="15">
      <c r="C52" s="50" t="s">
        <v>44</v>
      </c>
      <c r="D52" s="50"/>
    </row>
    <row r="53" spans="3:9" ht="12.75" hidden="1" customHeight="1">
      <c r="C53" s="51" t="s">
        <v>45</v>
      </c>
    </row>
    <row r="54" spans="3:9" ht="12.75" customHeight="1"/>
    <row r="55" spans="3:9">
      <c r="D55" s="52"/>
      <c r="E55" s="52"/>
      <c r="F55" s="52"/>
      <c r="G55" s="52"/>
      <c r="H55" s="52"/>
    </row>
    <row r="56" spans="3:9">
      <c r="D56" s="52"/>
      <c r="H56" s="52"/>
    </row>
    <row r="57" spans="3:9" hidden="1">
      <c r="D57" s="53">
        <f>+D36+D37+D38+D41</f>
        <v>328893.2800000002</v>
      </c>
      <c r="E57" s="53">
        <f>+E36+E37+E38+E41</f>
        <v>2282449.7399999998</v>
      </c>
      <c r="F57" s="53">
        <f>+F36+F37+F38+F41</f>
        <v>2242544.77</v>
      </c>
      <c r="G57" s="53">
        <f>+G36+G37+G38+G41</f>
        <v>2246170.6999999997</v>
      </c>
      <c r="H57" s="53">
        <f>+H36+H37+H38+H41</f>
        <v>368798.24999999994</v>
      </c>
    </row>
    <row r="58" spans="3:9">
      <c r="C58" s="49" t="s">
        <v>46</v>
      </c>
      <c r="E58" s="52">
        <f>+E48+E33+35165</f>
        <v>2679068.36</v>
      </c>
      <c r="G58" s="52">
        <f>+G48+G33</f>
        <v>2575900.7199999997</v>
      </c>
    </row>
    <row r="60" spans="3:9" hidden="1">
      <c r="D60" s="49">
        <v>3945.86</v>
      </c>
    </row>
    <row r="61" spans="3:9" hidden="1">
      <c r="D61" s="49">
        <v>712232.15</v>
      </c>
    </row>
    <row r="62" spans="3:9" hidden="1">
      <c r="D62" s="52">
        <f>+D61-D48-D33</f>
        <v>174268.26999999987</v>
      </c>
    </row>
  </sheetData>
  <mergeCells count="10">
    <mergeCell ref="C34:I34"/>
    <mergeCell ref="I36:I37"/>
    <mergeCell ref="C49:I49"/>
    <mergeCell ref="D50:H50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4"/>
  <sheetViews>
    <sheetView tabSelected="1" topLeftCell="A14" zoomScaleNormal="100" zoomScaleSheetLayoutView="120" workbookViewId="0">
      <selection activeCell="E40" sqref="E40"/>
    </sheetView>
  </sheetViews>
  <sheetFormatPr defaultRowHeight="15"/>
  <cols>
    <col min="1" max="1" width="4.5703125" style="55" customWidth="1"/>
    <col min="2" max="2" width="12.42578125" style="55" customWidth="1"/>
    <col min="3" max="3" width="13.42578125" style="55" hidden="1" customWidth="1"/>
    <col min="4" max="4" width="12.140625" style="55" customWidth="1"/>
    <col min="5" max="5" width="13.5703125" style="55" customWidth="1"/>
    <col min="6" max="6" width="13.42578125" style="55" customWidth="1"/>
    <col min="7" max="7" width="14.42578125" style="55" customWidth="1"/>
    <col min="8" max="8" width="15.140625" style="55" customWidth="1"/>
    <col min="9" max="9" width="13.5703125" style="55" customWidth="1"/>
    <col min="10" max="16384" width="9.140625" style="55"/>
  </cols>
  <sheetData>
    <row r="13" spans="1:9">
      <c r="A13" s="54" t="s">
        <v>47</v>
      </c>
      <c r="B13" s="54"/>
      <c r="C13" s="54"/>
      <c r="D13" s="54"/>
      <c r="E13" s="54"/>
      <c r="F13" s="54"/>
      <c r="G13" s="54"/>
      <c r="H13" s="54"/>
      <c r="I13" s="54"/>
    </row>
    <row r="14" spans="1:9">
      <c r="A14" s="54" t="s">
        <v>48</v>
      </c>
      <c r="B14" s="54"/>
      <c r="C14" s="54"/>
      <c r="D14" s="54"/>
      <c r="E14" s="54"/>
      <c r="F14" s="54"/>
      <c r="G14" s="54"/>
      <c r="H14" s="54"/>
      <c r="I14" s="54"/>
    </row>
    <row r="15" spans="1:9">
      <c r="A15" s="54" t="s">
        <v>49</v>
      </c>
      <c r="B15" s="54"/>
      <c r="C15" s="54"/>
      <c r="D15" s="54"/>
      <c r="E15" s="54"/>
      <c r="F15" s="54"/>
      <c r="G15" s="54"/>
      <c r="H15" s="54"/>
      <c r="I15" s="54"/>
    </row>
    <row r="16" spans="1:9" ht="60">
      <c r="A16" s="56" t="s">
        <v>50</v>
      </c>
      <c r="B16" s="56" t="s">
        <v>51</v>
      </c>
      <c r="C16" s="56" t="s">
        <v>52</v>
      </c>
      <c r="D16" s="56" t="s">
        <v>53</v>
      </c>
      <c r="E16" s="56" t="s">
        <v>54</v>
      </c>
      <c r="F16" s="57" t="s">
        <v>55</v>
      </c>
      <c r="G16" s="57" t="s">
        <v>56</v>
      </c>
      <c r="H16" s="56" t="s">
        <v>57</v>
      </c>
      <c r="I16" s="56" t="s">
        <v>58</v>
      </c>
    </row>
    <row r="17" spans="1:9">
      <c r="A17" s="58" t="s">
        <v>59</v>
      </c>
      <c r="B17" s="59">
        <v>-269.88779999999997</v>
      </c>
      <c r="C17" s="59"/>
      <c r="D17" s="59">
        <v>393.22644000000003</v>
      </c>
      <c r="E17" s="59">
        <v>386.31839000000002</v>
      </c>
      <c r="F17" s="59">
        <v>35.164999999999999</v>
      </c>
      <c r="G17" s="59">
        <v>367.54982000000001</v>
      </c>
      <c r="H17" s="59">
        <v>63.109639999999999</v>
      </c>
      <c r="I17" s="60">
        <f>B17+D17+F17-G17</f>
        <v>-209.04617999999996</v>
      </c>
    </row>
    <row r="19" spans="1:9">
      <c r="A19" s="55" t="s">
        <v>60</v>
      </c>
    </row>
    <row r="20" spans="1:9">
      <c r="A20" s="61" t="s">
        <v>61</v>
      </c>
      <c r="B20" s="62"/>
      <c r="C20" s="62"/>
      <c r="D20" s="62"/>
      <c r="E20" s="62"/>
      <c r="F20" s="62"/>
    </row>
    <row r="21" spans="1:9">
      <c r="A21" s="61" t="s">
        <v>62</v>
      </c>
      <c r="B21" s="62"/>
      <c r="C21" s="62"/>
      <c r="D21" s="62"/>
      <c r="E21" s="62"/>
      <c r="F21" s="62"/>
    </row>
    <row r="22" spans="1:9">
      <c r="A22" s="61" t="s">
        <v>63</v>
      </c>
      <c r="B22" s="62"/>
      <c r="C22" s="62"/>
      <c r="D22" s="62"/>
      <c r="E22" s="62"/>
      <c r="F22" s="62"/>
    </row>
    <row r="23" spans="1:9">
      <c r="A23" s="61" t="s">
        <v>64</v>
      </c>
      <c r="B23" s="62"/>
      <c r="C23" s="62"/>
      <c r="D23" s="62"/>
      <c r="E23" s="62"/>
      <c r="F23" s="62"/>
    </row>
    <row r="24" spans="1:9">
      <c r="A24" s="61" t="s">
        <v>65</v>
      </c>
      <c r="B24" s="62"/>
      <c r="C24" s="62"/>
      <c r="D24" s="62"/>
      <c r="E24" s="62"/>
      <c r="F24" s="62"/>
    </row>
    <row r="25" spans="1:9">
      <c r="A25" s="61" t="s">
        <v>66</v>
      </c>
      <c r="B25" s="62"/>
      <c r="C25" s="62"/>
      <c r="D25" s="62"/>
      <c r="E25" s="62"/>
      <c r="F25" s="62"/>
    </row>
    <row r="26" spans="1:9">
      <c r="A26" s="61" t="s">
        <v>67</v>
      </c>
      <c r="B26" s="62"/>
      <c r="C26" s="62"/>
      <c r="D26" s="62"/>
      <c r="E26" s="62"/>
      <c r="F26" s="62"/>
    </row>
    <row r="27" spans="1:9">
      <c r="A27" s="61" t="s">
        <v>68</v>
      </c>
      <c r="B27" s="62"/>
      <c r="C27" s="62"/>
      <c r="D27" s="62"/>
      <c r="E27" s="62"/>
      <c r="F27" s="62"/>
    </row>
    <row r="28" spans="1:9">
      <c r="A28" s="61" t="s">
        <v>69</v>
      </c>
      <c r="B28" s="62"/>
      <c r="C28" s="62"/>
      <c r="D28" s="62"/>
      <c r="E28" s="62"/>
      <c r="F28" s="62"/>
    </row>
    <row r="29" spans="1:9">
      <c r="A29" s="63" t="s">
        <v>70</v>
      </c>
    </row>
    <row r="30" spans="1:9">
      <c r="A30" s="55" t="s">
        <v>71</v>
      </c>
      <c r="I30" s="64"/>
    </row>
    <row r="31" spans="1:9">
      <c r="A31" s="55" t="s">
        <v>72</v>
      </c>
      <c r="I31" s="64"/>
    </row>
    <row r="32" spans="1:9">
      <c r="A32" s="55" t="s">
        <v>73</v>
      </c>
      <c r="I32" s="64"/>
    </row>
    <row r="33" spans="1:9">
      <c r="A33" s="55" t="s">
        <v>74</v>
      </c>
      <c r="I33" s="64"/>
    </row>
    <row r="34" spans="1:9">
      <c r="A34" s="55" t="s">
        <v>75</v>
      </c>
      <c r="I34" s="64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Центральная10 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2024-03-06T11:54:42Z</dcterms:created>
  <dcterms:modified xsi:type="dcterms:W3CDTF">2024-03-06T11:55:18Z</dcterms:modified>
</cp:coreProperties>
</file>