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 activeTab="1"/>
  </bookViews>
  <sheets>
    <sheet name="Центральная2" sheetId="1" r:id="rId1"/>
    <sheet name="текущ" sheetId="2" r:id="rId2"/>
  </sheets>
  <calcPr calcId="125725"/>
</workbook>
</file>

<file path=xl/calcChain.xml><?xml version="1.0" encoding="utf-8"?>
<calcChain xmlns="http://schemas.openxmlformats.org/spreadsheetml/2006/main">
  <c r="I17" i="2"/>
  <c r="H56" i="1"/>
  <c r="F55"/>
  <c r="E55"/>
  <c r="D55"/>
  <c r="D48"/>
  <c r="H47"/>
  <c r="G46"/>
  <c r="F46"/>
  <c r="H46" s="1"/>
  <c r="F45"/>
  <c r="F48" s="1"/>
  <c r="E45"/>
  <c r="H45" s="1"/>
  <c r="K44"/>
  <c r="J44"/>
  <c r="H44"/>
  <c r="H43"/>
  <c r="H42"/>
  <c r="K41"/>
  <c r="J41"/>
  <c r="H41"/>
  <c r="H40"/>
  <c r="G40"/>
  <c r="H39"/>
  <c r="H38"/>
  <c r="J37"/>
  <c r="H37"/>
  <c r="K37" s="1"/>
  <c r="G37"/>
  <c r="G34"/>
  <c r="F34"/>
  <c r="E34"/>
  <c r="D34"/>
  <c r="K33"/>
  <c r="H33"/>
  <c r="K32"/>
  <c r="H32"/>
  <c r="K31"/>
  <c r="H31"/>
  <c r="K30"/>
  <c r="H30"/>
  <c r="F30"/>
  <c r="K29"/>
  <c r="H29"/>
  <c r="H34" s="1"/>
  <c r="H51" l="1"/>
  <c r="G45"/>
  <c r="G48" s="1"/>
  <c r="G58" s="1"/>
  <c r="H55"/>
  <c r="E48"/>
  <c r="E58" s="1"/>
  <c r="G55"/>
  <c r="H48"/>
  <c r="H57" s="1"/>
</calcChain>
</file>

<file path=xl/sharedStrings.xml><?xml version="1.0" encoding="utf-8"?>
<sst xmlns="http://schemas.openxmlformats.org/spreadsheetml/2006/main" count="76" uniqueCount="69">
  <si>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</si>
  <si>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</si>
  <si>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</si>
  <si>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2  по ул. Центральная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</si>
  <si>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</si>
  <si>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</si>
  <si>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</si>
  <si>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</si>
  <si>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</si>
  <si>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</si>
  <si>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</si>
  <si>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</si>
  <si>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</si>
  <si>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</si>
  <si>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</si>
  <si>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</si>
  <si>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</si>
  <si>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</si>
  <si>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</si>
  <si>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</si>
  <si>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</si>
  <si>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</si>
  <si>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Н/2008-11 от 01.05.2008г.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</si>
  <si>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</si>
  <si>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</si>
  <si>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</si>
  <si>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</si>
  <si>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</si>
  <si>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</si>
  <si>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</si>
  <si>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</si>
  <si>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</si>
  <si>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</si>
  <si>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электроэнергия СОИ</t>
  </si>
  <si>
    <t>ООО "ПСК"</t>
  </si>
  <si>
    <t>водоснабжение СОИ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</si>
  <si>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</si>
  <si>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</si>
  <si>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</si>
  <si>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</si>
  <si>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35165,00 руб. </t>
  </si>
  <si>
    <t>ООО "Икс-Трим", АО "Эр-телеком холдинг", ООО "СкайНэт", ПАО "Ростелеком"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</si>
  <si>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</si>
  <si>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</si>
  <si>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</si>
  <si>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ИТОГО</t>
  </si>
  <si>
    <t>ОТЧЕТ</t>
  </si>
  <si>
    <t>по выполнению плана текущего ремонта жилого дома</t>
  </si>
  <si>
    <t>№ 2 по ул. Центральная с 01.01.2023г. по 31.12.2023г.</t>
  </si>
  <si>
    <t>№                             п/п</t>
  </si>
  <si>
    <t>Остаток на 01.01.2023г.,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</si>
  <si>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</si>
  <si>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</si>
  <si>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</si>
  <si>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</si>
  <si>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</si>
  <si>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01.01.2024г.,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</si>
  <si>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</si>
  <si>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</si>
  <si>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84</t>
    </r>
    <r>
      <rPr>
        <b/>
        <sz val="11"/>
        <color indexed="8"/>
        <rFont val="Calibri"/>
        <family val="2"/>
        <charset val="204"/>
      </rPr>
      <t>.14</t>
    </r>
    <r>
      <rPr>
        <sz val="10"/>
        <rFont val="Arial Cyr"/>
        <charset val="204"/>
      </rPr>
      <t xml:space="preserve"> тыс.рублей, в том числе:</t>
    </r>
  </si>
  <si>
    <t xml:space="preserve">Ремонт в помещениях общего пользования (замена разбитых стекол окон, дверей, замков, </t>
  </si>
  <si>
    <t>ремонт поручней, ремонт стен в подъездах) - 0.24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</si>
  <si>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</si>
  <si>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</si>
  <si>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- 8.08  т.р.</t>
  </si>
  <si>
    <t>Аварийные работы -0.87 т.р.</t>
  </si>
  <si>
    <t>Расходные материалы - 0.09 т.р.</t>
  </si>
  <si>
    <t>ремонтные работы на лифтах - 30.00 т.р.</t>
  </si>
  <si>
    <t>косметический ремонт входных групп - 44.86 т.р.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</si>
</sst>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4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3" xfId="0" applyFont="1" applyFill="1" applyBorder="1"/>
    <xf numFmtId="0" fontId="5" fillId="0" borderId="0" xfId="0" applyFont="1" applyFill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4" fontId="10" fillId="0" borderId="8" xfId="0" applyNumberFormat="1" applyFont="1" applyFill="1" applyBorder="1" applyAlignment="1">
      <alignment horizontal="right" vertical="top" wrapText="1"/>
    </xf>
    <xf numFmtId="4" fontId="11" fillId="0" borderId="8" xfId="0" applyNumberFormat="1" applyFont="1" applyFill="1" applyBorder="1" applyAlignment="1">
      <alignment vertical="top" wrapText="1"/>
    </xf>
    <xf numFmtId="0" fontId="10" fillId="0" borderId="9" xfId="0" applyFont="1" applyFill="1" applyBorder="1" applyAlignment="1">
      <alignment horizontal="center" vertical="center" wrapText="1"/>
    </xf>
    <xf numFmtId="2" fontId="0" fillId="0" borderId="0" xfId="0" applyNumberFormat="1" applyFill="1"/>
    <xf numFmtId="4" fontId="10" fillId="0" borderId="8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vertical="top" wrapText="1"/>
    </xf>
    <xf numFmtId="4" fontId="5" fillId="0" borderId="8" xfId="0" applyNumberFormat="1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4" fontId="10" fillId="0" borderId="3" xfId="0" applyNumberFormat="1" applyFont="1" applyFill="1" applyBorder="1" applyAlignment="1">
      <alignment horizontal="right" vertical="top" wrapText="1"/>
    </xf>
    <xf numFmtId="4" fontId="11" fillId="0" borderId="3" xfId="0" applyNumberFormat="1" applyFont="1" applyFill="1" applyBorder="1" applyAlignment="1">
      <alignment vertical="top" wrapText="1"/>
    </xf>
    <xf numFmtId="0" fontId="13" fillId="0" borderId="9" xfId="0" applyFont="1" applyFill="1" applyBorder="1" applyAlignment="1">
      <alignment horizontal="center" vertical="center" wrapText="1"/>
    </xf>
    <xf numFmtId="4" fontId="0" fillId="0" borderId="0" xfId="0" applyNumberFormat="1" applyFill="1"/>
    <xf numFmtId="0" fontId="14" fillId="0" borderId="7" xfId="0" applyFont="1" applyFill="1" applyBorder="1" applyAlignment="1">
      <alignment horizontal="center" vertical="center" wrapText="1"/>
    </xf>
    <xf numFmtId="4" fontId="13" fillId="0" borderId="8" xfId="0" applyNumberFormat="1" applyFont="1" applyFill="1" applyBorder="1" applyAlignment="1">
      <alignment horizontal="right" vertical="top" wrapText="1"/>
    </xf>
    <xf numFmtId="0" fontId="15" fillId="0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3" fillId="0" borderId="0" xfId="0" applyFont="1" applyFill="1"/>
    <xf numFmtId="0" fontId="5" fillId="0" borderId="1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16" fillId="0" borderId="0" xfId="0" applyFont="1" applyFill="1"/>
    <xf numFmtId="4" fontId="17" fillId="0" borderId="0" xfId="0" applyNumberFormat="1" applyFont="1" applyFill="1"/>
    <xf numFmtId="0" fontId="10" fillId="0" borderId="0" xfId="0" applyFont="1" applyFill="1"/>
    <xf numFmtId="0" fontId="18" fillId="0" borderId="0" xfId="0" applyFont="1" applyFill="1"/>
    <xf numFmtId="0" fontId="13" fillId="0" borderId="0" xfId="0" applyFont="1" applyFill="1"/>
    <xf numFmtId="4" fontId="15" fillId="0" borderId="0" xfId="0" applyNumberFormat="1" applyFont="1" applyFill="1"/>
    <xf numFmtId="4" fontId="10" fillId="0" borderId="0" xfId="0" applyNumberFormat="1" applyFont="1" applyFill="1"/>
    <xf numFmtId="0" fontId="1" fillId="0" borderId="0" xfId="1" applyAlignment="1">
      <alignment horizontal="center"/>
    </xf>
    <xf numFmtId="0" fontId="1" fillId="0" borderId="0" xfId="1"/>
    <xf numFmtId="0" fontId="1" fillId="0" borderId="12" xfId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2" fontId="2" fillId="3" borderId="12" xfId="1" applyNumberFormat="1" applyFont="1" applyFill="1" applyBorder="1" applyAlignment="1">
      <alignment horizontal="center" vertical="center"/>
    </xf>
    <xf numFmtId="2" fontId="2" fillId="0" borderId="12" xfId="1" applyNumberFormat="1" applyFont="1" applyFill="1" applyBorder="1" applyAlignment="1">
      <alignment horizontal="center" vertical="center"/>
    </xf>
    <xf numFmtId="0" fontId="19" fillId="0" borderId="0" xfId="1" applyFont="1" applyBorder="1" applyAlignment="1"/>
    <xf numFmtId="0" fontId="2" fillId="0" borderId="0" xfId="1" applyFont="1" applyBorder="1" applyAlignment="1">
      <alignment horizontal="center"/>
    </xf>
    <xf numFmtId="0" fontId="21" fillId="0" borderId="0" xfId="1" applyFont="1"/>
    <xf numFmtId="0" fontId="1" fillId="0" borderId="0" xfId="1" applyFont="1"/>
    <xf numFmtId="0" fontId="1" fillId="0" borderId="0" xfId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opLeftCell="C26" zoomScaleNormal="100" workbookViewId="0">
      <selection activeCell="G39" sqref="G39"/>
    </sheetView>
  </sheetViews>
  <sheetFormatPr defaultRowHeight="12.75"/>
  <cols>
    <col min="1" max="1" width="3.42578125" style="2" hidden="1" customWidth="1"/>
    <col min="2" max="2" width="9.140625" style="2" hidden="1" customWidth="1"/>
    <col min="3" max="3" width="28.7109375" style="48" customWidth="1"/>
    <col min="4" max="4" width="13.5703125" style="48" customWidth="1"/>
    <col min="5" max="5" width="11.85546875" style="48" customWidth="1"/>
    <col min="6" max="6" width="13.28515625" style="48" customWidth="1"/>
    <col min="7" max="7" width="11.85546875" style="48" customWidth="1"/>
    <col min="8" max="8" width="13.5703125" style="48" customWidth="1"/>
    <col min="9" max="9" width="25" style="48" customWidth="1"/>
    <col min="10" max="10" width="12.28515625" style="2" hidden="1" customWidth="1"/>
    <col min="11" max="11" width="9.5703125" style="2" hidden="1" customWidth="1"/>
    <col min="12" max="16384" width="9.140625" style="2"/>
  </cols>
  <sheetData>
    <row r="1" spans="3:9" ht="12.75" hidden="1" customHeight="1">
      <c r="C1" s="1"/>
      <c r="D1" s="1"/>
      <c r="E1" s="1"/>
      <c r="F1" s="1"/>
      <c r="G1" s="1"/>
      <c r="H1" s="1"/>
      <c r="I1" s="1"/>
    </row>
    <row r="2" spans="3:9" ht="13.5" hidden="1" customHeight="1" thickBot="1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thickBot="1">
      <c r="C3" s="3"/>
      <c r="D3" s="4"/>
      <c r="E3" s="5"/>
      <c r="F3" s="5"/>
      <c r="G3" s="5"/>
      <c r="H3" s="5"/>
      <c r="I3" s="6"/>
    </row>
    <row r="4" spans="3:9" ht="12.75" hidden="1" customHeight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11" ht="12.75" customHeight="1">
      <c r="C17" s="7"/>
      <c r="D17" s="7"/>
      <c r="E17" s="8"/>
      <c r="F17" s="8"/>
      <c r="G17" s="8"/>
      <c r="H17" s="8"/>
      <c r="I17" s="8"/>
    </row>
    <row r="18" spans="3:11" ht="12.75" customHeight="1">
      <c r="C18" s="7"/>
      <c r="D18" s="7"/>
      <c r="E18" s="8"/>
      <c r="F18" s="8"/>
      <c r="G18" s="8"/>
      <c r="H18" s="8"/>
      <c r="I18" s="8"/>
    </row>
    <row r="19" spans="3:11" ht="12.75" customHeight="1">
      <c r="C19" s="7"/>
      <c r="D19" s="7"/>
      <c r="E19" s="8"/>
      <c r="F19" s="8"/>
      <c r="G19" s="8"/>
      <c r="H19" s="8"/>
      <c r="I19" s="8"/>
    </row>
    <row r="20" spans="3:11" ht="12.75" customHeight="1">
      <c r="C20" s="7"/>
      <c r="D20" s="7"/>
      <c r="E20" s="8"/>
      <c r="F20" s="8"/>
      <c r="G20" s="8"/>
      <c r="H20" s="8"/>
      <c r="I20" s="8"/>
    </row>
    <row r="21" spans="3:11" ht="12.75" customHeight="1">
      <c r="C21" s="7"/>
      <c r="D21" s="7"/>
      <c r="E21" s="8"/>
      <c r="F21" s="8"/>
      <c r="G21" s="8"/>
      <c r="H21" s="8"/>
      <c r="I21" s="8"/>
    </row>
    <row r="22" spans="3:11" ht="12.75" customHeight="1">
      <c r="C22" s="7"/>
      <c r="D22" s="7"/>
      <c r="E22" s="8"/>
      <c r="F22" s="8"/>
      <c r="G22" s="8"/>
      <c r="H22" s="8"/>
      <c r="I22" s="8"/>
    </row>
    <row r="23" spans="3:11" ht="14.25">
      <c r="C23" s="9" t="s">
        <v>1</v>
      </c>
      <c r="D23" s="9"/>
      <c r="E23" s="9"/>
      <c r="F23" s="9"/>
      <c r="G23" s="9"/>
      <c r="H23" s="9"/>
      <c r="I23" s="9"/>
    </row>
    <row r="24" spans="3:11">
      <c r="C24" s="10" t="s">
        <v>2</v>
      </c>
      <c r="D24" s="10"/>
      <c r="E24" s="10"/>
      <c r="F24" s="10"/>
      <c r="G24" s="10"/>
      <c r="H24" s="10"/>
      <c r="I24" s="10"/>
    </row>
    <row r="25" spans="3:11">
      <c r="C25" s="10" t="s">
        <v>3</v>
      </c>
      <c r="D25" s="10"/>
      <c r="E25" s="10"/>
      <c r="F25" s="10"/>
      <c r="G25" s="10"/>
      <c r="H25" s="10"/>
      <c r="I25" s="10"/>
    </row>
    <row r="26" spans="3:11" ht="6" customHeight="1" thickBot="1">
      <c r="C26" s="11"/>
      <c r="D26" s="11"/>
      <c r="E26" s="11"/>
      <c r="F26" s="11"/>
      <c r="G26" s="11"/>
      <c r="H26" s="11"/>
      <c r="I26" s="11"/>
    </row>
    <row r="27" spans="3:11" ht="48.75" customHeight="1" thickBot="1">
      <c r="C27" s="12" t="s">
        <v>4</v>
      </c>
      <c r="D27" s="13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3" t="s">
        <v>10</v>
      </c>
    </row>
    <row r="28" spans="3:11" ht="13.5" customHeight="1" thickBot="1">
      <c r="C28" s="15" t="s">
        <v>11</v>
      </c>
      <c r="D28" s="16"/>
      <c r="E28" s="16"/>
      <c r="F28" s="16"/>
      <c r="G28" s="16"/>
      <c r="H28" s="16"/>
      <c r="I28" s="17"/>
    </row>
    <row r="29" spans="3:11" ht="13.5" customHeight="1" thickBot="1">
      <c r="C29" s="18" t="s">
        <v>12</v>
      </c>
      <c r="D29" s="19">
        <v>81068.800000000047</v>
      </c>
      <c r="E29" s="20"/>
      <c r="F29" s="20">
        <v>9350.9</v>
      </c>
      <c r="G29" s="20"/>
      <c r="H29" s="20">
        <f>+D29+E29-F29</f>
        <v>71717.900000000052</v>
      </c>
      <c r="I29" s="21" t="s">
        <v>13</v>
      </c>
      <c r="K29" s="22">
        <f>19209.57+180270.81</f>
        <v>199480.38</v>
      </c>
    </row>
    <row r="30" spans="3:11" ht="13.5" customHeight="1" thickBot="1">
      <c r="C30" s="18" t="s">
        <v>14</v>
      </c>
      <c r="D30" s="19">
        <v>76761.079999999885</v>
      </c>
      <c r="E30" s="23"/>
      <c r="F30" s="23">
        <f>13491.68+1000.28+2398.95</f>
        <v>16890.91</v>
      </c>
      <c r="G30" s="20"/>
      <c r="H30" s="20">
        <f>+D30+E30-F30</f>
        <v>59870.169999999882</v>
      </c>
      <c r="I30" s="24"/>
      <c r="K30" s="2">
        <f>76273.82-4354.5+17777.15</f>
        <v>89696.47</v>
      </c>
    </row>
    <row r="31" spans="3:11" ht="13.5" customHeight="1" thickBot="1">
      <c r="C31" s="18" t="s">
        <v>15</v>
      </c>
      <c r="D31" s="19">
        <v>39024.050000000258</v>
      </c>
      <c r="E31" s="23"/>
      <c r="F31" s="23">
        <v>8153.8</v>
      </c>
      <c r="G31" s="20"/>
      <c r="H31" s="20">
        <f>+D31+E31-F31</f>
        <v>30870.250000000258</v>
      </c>
      <c r="I31" s="24"/>
      <c r="K31" s="2">
        <f>38810.84-5911.59+166.75+3148.54</f>
        <v>36214.54</v>
      </c>
    </row>
    <row r="32" spans="3:11" ht="13.5" customHeight="1" thickBot="1">
      <c r="C32" s="18" t="s">
        <v>16</v>
      </c>
      <c r="D32" s="19">
        <v>28135.609999999975</v>
      </c>
      <c r="E32" s="23"/>
      <c r="F32" s="23">
        <v>6224.1</v>
      </c>
      <c r="G32" s="20"/>
      <c r="H32" s="20">
        <f>+D32+E32-F32</f>
        <v>21911.509999999973</v>
      </c>
      <c r="I32" s="24"/>
      <c r="K32" s="2">
        <f>10536.63-591.36+1985.72+13885.07-2059.13+1095.34</f>
        <v>24852.269999999997</v>
      </c>
    </row>
    <row r="33" spans="3:11" ht="13.5" hidden="1" customHeight="1" thickBot="1">
      <c r="C33" s="18" t="s">
        <v>17</v>
      </c>
      <c r="D33" s="19"/>
      <c r="E33" s="23"/>
      <c r="F33" s="23"/>
      <c r="G33" s="20"/>
      <c r="H33" s="20">
        <f>+D33+E33-F33</f>
        <v>0</v>
      </c>
      <c r="I33" s="25"/>
      <c r="K33" s="2">
        <f>7.84+10.81+1180.11+386.67-0.36+248.85</f>
        <v>1833.92</v>
      </c>
    </row>
    <row r="34" spans="3:11" ht="13.5" customHeight="1" thickBot="1">
      <c r="C34" s="18" t="s">
        <v>18</v>
      </c>
      <c r="D34" s="26">
        <f>SUM(D29:D33)</f>
        <v>224989.54000000018</v>
      </c>
      <c r="E34" s="27">
        <f>SUM(E29:E33)</f>
        <v>0</v>
      </c>
      <c r="F34" s="27">
        <f>SUM(F29:F33)</f>
        <v>40619.71</v>
      </c>
      <c r="G34" s="27">
        <f>SUM(G29:G33)</f>
        <v>0</v>
      </c>
      <c r="H34" s="27">
        <f>SUM(H29:H33)</f>
        <v>184369.83000000019</v>
      </c>
      <c r="I34" s="28"/>
    </row>
    <row r="35" spans="3:11" ht="13.5" customHeight="1" thickBot="1">
      <c r="C35" s="29" t="s">
        <v>19</v>
      </c>
      <c r="D35" s="29"/>
      <c r="E35" s="29"/>
      <c r="F35" s="29"/>
      <c r="G35" s="29"/>
      <c r="H35" s="29"/>
      <c r="I35" s="29"/>
    </row>
    <row r="36" spans="3:11" ht="50.25" customHeight="1" thickBot="1">
      <c r="C36" s="30" t="s">
        <v>4</v>
      </c>
      <c r="D36" s="13" t="s">
        <v>5</v>
      </c>
      <c r="E36" s="14" t="s">
        <v>6</v>
      </c>
      <c r="F36" s="14" t="s">
        <v>7</v>
      </c>
      <c r="G36" s="14" t="s">
        <v>8</v>
      </c>
      <c r="H36" s="14" t="s">
        <v>9</v>
      </c>
      <c r="I36" s="31" t="s">
        <v>20</v>
      </c>
    </row>
    <row r="37" spans="3:11" ht="32.25" customHeight="1" thickBot="1">
      <c r="C37" s="12" t="s">
        <v>21</v>
      </c>
      <c r="D37" s="32">
        <v>316330.28999999887</v>
      </c>
      <c r="E37" s="33">
        <v>1782006.36</v>
      </c>
      <c r="F37" s="33">
        <v>1772371.95</v>
      </c>
      <c r="G37" s="33">
        <f>+E37</f>
        <v>1782006.36</v>
      </c>
      <c r="H37" s="33">
        <f>+D37+E37-F37</f>
        <v>325964.69999999902</v>
      </c>
      <c r="I37" s="34" t="s">
        <v>22</v>
      </c>
      <c r="J37" s="35">
        <f>104454.44+26.46-0.23+96.52-0.84+3.7-0.04+43.32-0.5-D37</f>
        <v>-211707.45999999886</v>
      </c>
      <c r="K37" s="22">
        <f>115380.39+901.32-1.1+3333.34-3.53+148.77-0.38+1883.3-4.11+0.08-0.04+0.88-0.5-H37</f>
        <v>-204326.27999999901</v>
      </c>
    </row>
    <row r="38" spans="3:11" ht="14.25" customHeight="1" thickBot="1">
      <c r="C38" s="18" t="s">
        <v>23</v>
      </c>
      <c r="D38" s="19">
        <v>65625.140000000014</v>
      </c>
      <c r="E38" s="20">
        <v>374748</v>
      </c>
      <c r="F38" s="20">
        <v>372959.6</v>
      </c>
      <c r="G38" s="33">
        <v>84139.46</v>
      </c>
      <c r="H38" s="33">
        <f t="shared" ref="H38:H47" si="0">+D38+E38-F38</f>
        <v>67413.540000000037</v>
      </c>
      <c r="I38" s="36"/>
      <c r="J38" s="35"/>
    </row>
    <row r="39" spans="3:11" ht="13.5" customHeight="1" thickBot="1">
      <c r="C39" s="30" t="s">
        <v>24</v>
      </c>
      <c r="D39" s="37">
        <v>5111.3300000000118</v>
      </c>
      <c r="E39" s="20"/>
      <c r="F39" s="20">
        <v>479.28</v>
      </c>
      <c r="G39" s="33"/>
      <c r="H39" s="33">
        <f t="shared" si="0"/>
        <v>4632.050000000012</v>
      </c>
      <c r="I39" s="38"/>
    </row>
    <row r="40" spans="3:11" ht="12.75" customHeight="1" thickBot="1">
      <c r="C40" s="18" t="s">
        <v>25</v>
      </c>
      <c r="D40" s="19">
        <v>34251.549999999959</v>
      </c>
      <c r="E40" s="20">
        <v>206782.32</v>
      </c>
      <c r="F40" s="20">
        <v>205783.3</v>
      </c>
      <c r="G40" s="33">
        <f>153670.81-30000</f>
        <v>123670.81</v>
      </c>
      <c r="H40" s="33">
        <f t="shared" si="0"/>
        <v>35250.569999999978</v>
      </c>
      <c r="I40" s="38" t="s">
        <v>26</v>
      </c>
    </row>
    <row r="41" spans="3:11" ht="28.5" customHeight="1" thickBot="1">
      <c r="C41" s="18" t="s">
        <v>27</v>
      </c>
      <c r="D41" s="19">
        <v>20154.860000000124</v>
      </c>
      <c r="E41" s="20"/>
      <c r="F41" s="20">
        <v>2750.53</v>
      </c>
      <c r="G41" s="33"/>
      <c r="H41" s="33">
        <f t="shared" si="0"/>
        <v>17404.330000000125</v>
      </c>
      <c r="I41" s="39" t="s">
        <v>28</v>
      </c>
      <c r="J41" s="2">
        <f>3798.34+18374.73</f>
        <v>22173.07</v>
      </c>
      <c r="K41" s="2">
        <f>20822.86+2064.64+2132.93</f>
        <v>25020.43</v>
      </c>
    </row>
    <row r="42" spans="3:11" ht="25.5" customHeight="1" thickBot="1">
      <c r="C42" s="18" t="s">
        <v>29</v>
      </c>
      <c r="D42" s="19">
        <v>3344.3900000000031</v>
      </c>
      <c r="E42" s="23">
        <v>20304.72</v>
      </c>
      <c r="F42" s="23">
        <v>20182.16</v>
      </c>
      <c r="G42" s="33">
        <v>38016</v>
      </c>
      <c r="H42" s="33">
        <f t="shared" si="0"/>
        <v>3466.9500000000044</v>
      </c>
      <c r="I42" s="39" t="s">
        <v>30</v>
      </c>
    </row>
    <row r="43" spans="3:11" ht="13.5" customHeight="1" thickBot="1">
      <c r="C43" s="30" t="s">
        <v>31</v>
      </c>
      <c r="D43" s="19">
        <v>11658.759999999913</v>
      </c>
      <c r="E43" s="23"/>
      <c r="F43" s="23">
        <v>2041.34</v>
      </c>
      <c r="G43" s="33"/>
      <c r="H43" s="33">
        <f t="shared" si="0"/>
        <v>9617.4199999999128</v>
      </c>
      <c r="I43" s="38"/>
    </row>
    <row r="44" spans="3:11" ht="13.5" customHeight="1" thickBot="1">
      <c r="C44" s="30" t="s">
        <v>32</v>
      </c>
      <c r="D44" s="19">
        <v>1237.3500000000056</v>
      </c>
      <c r="E44" s="23"/>
      <c r="F44" s="23"/>
      <c r="G44" s="33"/>
      <c r="H44" s="33">
        <f t="shared" si="0"/>
        <v>1237.3500000000056</v>
      </c>
      <c r="I44" s="38"/>
      <c r="J44" s="2">
        <f>1334.53+722.01</f>
        <v>2056.54</v>
      </c>
      <c r="K44" s="2">
        <f>4122.93+8307.64</f>
        <v>12430.57</v>
      </c>
    </row>
    <row r="45" spans="3:11" ht="13.5" customHeight="1" thickBot="1">
      <c r="C45" s="30" t="s">
        <v>33</v>
      </c>
      <c r="D45" s="19">
        <v>19659.260000000002</v>
      </c>
      <c r="E45" s="23">
        <f>141246.77+14635.78</f>
        <v>155882.54999999999</v>
      </c>
      <c r="F45" s="23">
        <f>151052.87+12080.85</f>
        <v>163133.72</v>
      </c>
      <c r="G45" s="33">
        <f>+E45</f>
        <v>155882.54999999999</v>
      </c>
      <c r="H45" s="33">
        <f t="shared" si="0"/>
        <v>12408.089999999997</v>
      </c>
      <c r="I45" s="38" t="s">
        <v>34</v>
      </c>
    </row>
    <row r="46" spans="3:11" ht="13.5" customHeight="1" thickBot="1">
      <c r="C46" s="30" t="s">
        <v>35</v>
      </c>
      <c r="D46" s="19">
        <v>694.20000000000016</v>
      </c>
      <c r="E46" s="23">
        <v>37229.35</v>
      </c>
      <c r="F46" s="23">
        <f>35411.24+157.22+367.9</f>
        <v>35936.36</v>
      </c>
      <c r="G46" s="33">
        <f>+E46</f>
        <v>37229.35</v>
      </c>
      <c r="H46" s="33">
        <f t="shared" si="0"/>
        <v>1987.1899999999951</v>
      </c>
      <c r="I46" s="38"/>
    </row>
    <row r="47" spans="3:11" ht="13.5" customHeight="1" thickBot="1">
      <c r="C47" s="18" t="s">
        <v>36</v>
      </c>
      <c r="D47" s="19">
        <v>8877.6599999999962</v>
      </c>
      <c r="E47" s="23">
        <v>52186.46</v>
      </c>
      <c r="F47" s="23">
        <v>52030.12</v>
      </c>
      <c r="G47" s="33">
        <v>43773.84</v>
      </c>
      <c r="H47" s="33">
        <f t="shared" si="0"/>
        <v>9033.9999999999927</v>
      </c>
      <c r="I47" s="39" t="s">
        <v>37</v>
      </c>
    </row>
    <row r="48" spans="3:11" s="41" customFormat="1" ht="13.5" customHeight="1" thickBot="1">
      <c r="C48" s="18" t="s">
        <v>18</v>
      </c>
      <c r="D48" s="26">
        <f>SUM(D37:D47)</f>
        <v>486944.78999999887</v>
      </c>
      <c r="E48" s="27">
        <f>SUM(E37:E47)</f>
        <v>2629139.7600000002</v>
      </c>
      <c r="F48" s="27">
        <f>SUM(F37:F47)</f>
        <v>2627668.3599999994</v>
      </c>
      <c r="G48" s="27">
        <f>SUM(G37:G47)</f>
        <v>2264718.37</v>
      </c>
      <c r="H48" s="27">
        <f>SUM(H37:H47)</f>
        <v>488416.18999999907</v>
      </c>
      <c r="I48" s="40"/>
    </row>
    <row r="49" spans="3:9" ht="13.5" customHeight="1" thickBot="1">
      <c r="C49" s="42" t="s">
        <v>38</v>
      </c>
      <c r="D49" s="42"/>
      <c r="E49" s="42"/>
      <c r="F49" s="42"/>
      <c r="G49" s="42"/>
      <c r="H49" s="42"/>
      <c r="I49" s="42"/>
    </row>
    <row r="50" spans="3:9" ht="50.25" customHeight="1" thickBot="1">
      <c r="C50" s="43" t="s">
        <v>39</v>
      </c>
      <c r="D50" s="44" t="s">
        <v>40</v>
      </c>
      <c r="E50" s="44"/>
      <c r="F50" s="44"/>
      <c r="G50" s="44"/>
      <c r="H50" s="44"/>
      <c r="I50" s="45" t="s">
        <v>41</v>
      </c>
    </row>
    <row r="51" spans="3:9" ht="19.5" customHeight="1">
      <c r="C51" s="46" t="s">
        <v>42</v>
      </c>
      <c r="D51" s="46"/>
      <c r="E51" s="46"/>
      <c r="F51" s="46"/>
      <c r="G51" s="46"/>
      <c r="H51" s="47">
        <f>+H34+H48</f>
        <v>672786.01999999932</v>
      </c>
    </row>
    <row r="52" spans="3:9" ht="15" hidden="1">
      <c r="C52" s="49" t="s">
        <v>43</v>
      </c>
      <c r="D52" s="49"/>
    </row>
    <row r="53" spans="3:9" ht="12.75" hidden="1" customHeight="1">
      <c r="C53" s="50" t="s">
        <v>44</v>
      </c>
    </row>
    <row r="54" spans="3:9">
      <c r="C54" s="2"/>
      <c r="D54" s="2"/>
      <c r="E54" s="35"/>
      <c r="F54" s="35"/>
      <c r="G54" s="2"/>
      <c r="H54" s="2"/>
    </row>
    <row r="55" spans="3:9" ht="15" hidden="1" customHeight="1">
      <c r="C55" s="49"/>
      <c r="D55" s="51">
        <f>+D37+D38+D39+D42</f>
        <v>390411.14999999892</v>
      </c>
      <c r="E55" s="51">
        <f>+E37+E38+E39+E42</f>
        <v>2177059.0800000005</v>
      </c>
      <c r="F55" s="51">
        <f>+F37+F38+F39+F42</f>
        <v>2165992.9899999998</v>
      </c>
      <c r="G55" s="51">
        <f>+G37+G38+G39+G42</f>
        <v>1904161.82</v>
      </c>
      <c r="H55" s="51">
        <f>+H37+H38+H39+H42</f>
        <v>401477.23999999906</v>
      </c>
    </row>
    <row r="56" spans="3:9" hidden="1">
      <c r="D56" s="52"/>
      <c r="H56" s="48">
        <f>1745.32+8722.95+18317.35+5592.18+36199.04+702.28+1015.06+2094.66+21446.88+5403.27+181119.48+39530.75+0.73+0.07</f>
        <v>321890.02</v>
      </c>
    </row>
    <row r="57" spans="3:9" hidden="1">
      <c r="H57" s="52">
        <f>+H48-H56</f>
        <v>166526.16999999905</v>
      </c>
    </row>
    <row r="58" spans="3:9">
      <c r="C58" s="48" t="s">
        <v>45</v>
      </c>
      <c r="E58" s="52">
        <f>+E48+E34+35165</f>
        <v>2664304.7600000002</v>
      </c>
      <c r="F58" s="52"/>
      <c r="G58" s="52">
        <f>+G48+G34</f>
        <v>2264718.37</v>
      </c>
    </row>
  </sheetData>
  <mergeCells count="10">
    <mergeCell ref="C35:I35"/>
    <mergeCell ref="I37:I38"/>
    <mergeCell ref="C49:I49"/>
    <mergeCell ref="D50:H50"/>
    <mergeCell ref="C23:I23"/>
    <mergeCell ref="C24:I24"/>
    <mergeCell ref="C25:I25"/>
    <mergeCell ref="C26:I26"/>
    <mergeCell ref="C28:I28"/>
    <mergeCell ref="I29:I33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8"/>
  <sheetViews>
    <sheetView tabSelected="1" topLeftCell="A8" zoomScaleNormal="100" zoomScaleSheetLayoutView="120" workbookViewId="0">
      <selection activeCell="E51" sqref="E51"/>
    </sheetView>
  </sheetViews>
  <sheetFormatPr defaultRowHeight="15"/>
  <cols>
    <col min="1" max="1" width="3.5703125" style="54" customWidth="1"/>
    <col min="2" max="2" width="13.42578125" style="54" customWidth="1"/>
    <col min="3" max="3" width="13.42578125" style="54" hidden="1" customWidth="1"/>
    <col min="4" max="4" width="12.140625" style="54" customWidth="1"/>
    <col min="5" max="5" width="13.5703125" style="54" customWidth="1"/>
    <col min="6" max="6" width="13.42578125" style="54" customWidth="1"/>
    <col min="7" max="7" width="15.5703125" style="54" customWidth="1"/>
    <col min="8" max="8" width="15.140625" style="54" customWidth="1"/>
    <col min="9" max="9" width="14.5703125" style="54" customWidth="1"/>
    <col min="10" max="16384" width="9.140625" style="54"/>
  </cols>
  <sheetData>
    <row r="13" spans="1:9">
      <c r="A13" s="53" t="s">
        <v>46</v>
      </c>
      <c r="B13" s="53"/>
      <c r="C13" s="53"/>
      <c r="D13" s="53"/>
      <c r="E13" s="53"/>
      <c r="F13" s="53"/>
      <c r="G13" s="53"/>
      <c r="H13" s="53"/>
      <c r="I13" s="53"/>
    </row>
    <row r="14" spans="1:9">
      <c r="A14" s="53" t="s">
        <v>47</v>
      </c>
      <c r="B14" s="53"/>
      <c r="C14" s="53"/>
      <c r="D14" s="53"/>
      <c r="E14" s="53"/>
      <c r="F14" s="53"/>
      <c r="G14" s="53"/>
      <c r="H14" s="53"/>
      <c r="I14" s="53"/>
    </row>
    <row r="15" spans="1:9">
      <c r="A15" s="53" t="s">
        <v>48</v>
      </c>
      <c r="B15" s="53"/>
      <c r="C15" s="53"/>
      <c r="D15" s="53"/>
      <c r="E15" s="53"/>
      <c r="F15" s="53"/>
      <c r="G15" s="53"/>
      <c r="H15" s="53"/>
      <c r="I15" s="53"/>
    </row>
    <row r="16" spans="1:9" ht="60">
      <c r="A16" s="55" t="s">
        <v>49</v>
      </c>
      <c r="B16" s="55" t="s">
        <v>50</v>
      </c>
      <c r="C16" s="55" t="s">
        <v>51</v>
      </c>
      <c r="D16" s="55" t="s">
        <v>52</v>
      </c>
      <c r="E16" s="55" t="s">
        <v>53</v>
      </c>
      <c r="F16" s="56" t="s">
        <v>54</v>
      </c>
      <c r="G16" s="56" t="s">
        <v>55</v>
      </c>
      <c r="H16" s="55" t="s">
        <v>56</v>
      </c>
      <c r="I16" s="55" t="s">
        <v>57</v>
      </c>
    </row>
    <row r="17" spans="1:9">
      <c r="A17" s="57" t="s">
        <v>58</v>
      </c>
      <c r="B17" s="58">
        <v>-513.26769999999999</v>
      </c>
      <c r="C17" s="58"/>
      <c r="D17" s="58">
        <v>374.74799999999999</v>
      </c>
      <c r="E17" s="58">
        <v>372.95960000000002</v>
      </c>
      <c r="F17" s="58">
        <v>35.164999999999999</v>
      </c>
      <c r="G17" s="58">
        <v>84.13946</v>
      </c>
      <c r="H17" s="58">
        <v>67.413539999999998</v>
      </c>
      <c r="I17" s="59">
        <f>B17+D17+F17-G17</f>
        <v>-187.49416000000002</v>
      </c>
    </row>
    <row r="18" spans="1:9">
      <c r="G18" s="60"/>
      <c r="H18" s="60"/>
      <c r="I18" s="61"/>
    </row>
    <row r="19" spans="1:9">
      <c r="A19" s="54" t="s">
        <v>59</v>
      </c>
    </row>
    <row r="20" spans="1:9">
      <c r="A20" s="62" t="s">
        <v>60</v>
      </c>
      <c r="B20" s="62"/>
      <c r="C20" s="62"/>
      <c r="D20" s="62"/>
      <c r="E20" s="62"/>
      <c r="F20" s="62"/>
      <c r="G20" s="62"/>
    </row>
    <row r="21" spans="1:9">
      <c r="A21" s="62" t="s">
        <v>61</v>
      </c>
      <c r="B21" s="62"/>
      <c r="C21" s="62"/>
      <c r="D21" s="62"/>
      <c r="E21" s="62"/>
      <c r="F21" s="62"/>
      <c r="G21" s="62"/>
    </row>
    <row r="22" spans="1:9">
      <c r="A22" s="62" t="s">
        <v>62</v>
      </c>
    </row>
    <row r="23" spans="1:9">
      <c r="A23" s="62" t="s">
        <v>63</v>
      </c>
      <c r="G23" s="63"/>
    </row>
    <row r="24" spans="1:9">
      <c r="A24" s="54" t="s">
        <v>64</v>
      </c>
    </row>
    <row r="25" spans="1:9">
      <c r="A25" s="54" t="s">
        <v>65</v>
      </c>
      <c r="I25" s="64"/>
    </row>
    <row r="26" spans="1:9">
      <c r="A26" s="54" t="s">
        <v>66</v>
      </c>
      <c r="I26" s="64"/>
    </row>
    <row r="27" spans="1:9">
      <c r="A27" s="54" t="s">
        <v>67</v>
      </c>
      <c r="I27" s="64"/>
    </row>
    <row r="28" spans="1:9">
      <c r="A28" s="54" t="s">
        <v>68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Центральная2</vt:lpstr>
      <vt:lpstr>текущ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2024-03-06T11:37:49Z</dcterms:created>
  <dcterms:modified xsi:type="dcterms:W3CDTF">2024-03-06T11:40:33Z</dcterms:modified>
</cp:coreProperties>
</file>