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Центральная3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6" i="2"/>
  <c r="G55"/>
  <c r="F55"/>
  <c r="E55"/>
  <c r="D55"/>
  <c r="E48"/>
  <c r="E57" s="1"/>
  <c r="D48"/>
  <c r="H47"/>
  <c r="H46"/>
  <c r="H45"/>
  <c r="G45"/>
  <c r="F45"/>
  <c r="G44"/>
  <c r="F44"/>
  <c r="E44"/>
  <c r="H44" s="1"/>
  <c r="K43"/>
  <c r="J43"/>
  <c r="H43"/>
  <c r="F43"/>
  <c r="F48" s="1"/>
  <c r="H42"/>
  <c r="K41"/>
  <c r="J41"/>
  <c r="H41"/>
  <c r="H40"/>
  <c r="G40"/>
  <c r="H39"/>
  <c r="H38"/>
  <c r="J37"/>
  <c r="H37"/>
  <c r="H55" s="1"/>
  <c r="G37"/>
  <c r="G48" s="1"/>
  <c r="G57" s="1"/>
  <c r="G34"/>
  <c r="E34"/>
  <c r="D34"/>
  <c r="L33"/>
  <c r="H33"/>
  <c r="K32"/>
  <c r="F32"/>
  <c r="H32" s="1"/>
  <c r="K31"/>
  <c r="H31"/>
  <c r="K30"/>
  <c r="H30"/>
  <c r="F30"/>
  <c r="F34" s="1"/>
  <c r="K29"/>
  <c r="H29"/>
  <c r="H34" s="1"/>
  <c r="I17" i="1"/>
  <c r="H51" i="2" l="1"/>
  <c r="H48"/>
  <c r="K37"/>
</calcChain>
</file>

<file path=xl/sharedStrings.xml><?xml version="1.0" encoding="utf-8"?>
<sst xmlns="http://schemas.openxmlformats.org/spreadsheetml/2006/main" count="74" uniqueCount="67">
  <si>
    <t>ОТЧЕТ</t>
  </si>
  <si>
    <t>по выполнению плана текущего ремонта жилого дома</t>
  </si>
  <si>
    <t>№ 3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</si>
  <si>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</si>
  <si>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</si>
  <si>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</si>
  <si>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</si>
  <si>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</si>
  <si>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</si>
  <si>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</si>
  <si>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</si>
  <si>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</si>
  <si>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</si>
  <si>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147.94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</si>
  <si>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Ремонт тепловых сетей,тепловых пунктов и систем теплопотребления - 7.88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</si>
  <si>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</si>
  <si>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- 14.00т.р.</t>
  </si>
  <si>
    <t>Расходные материалы - 0.21 т.р.</t>
  </si>
  <si>
    <t>Материалы для ремонта лифтового оборудования - 17.64 т.р.</t>
  </si>
  <si>
    <t>герметизация швов - 24.50 т.р.</t>
  </si>
  <si>
    <t>укрепление конструкции молниеотвода на стене - 5.00 т.р.</t>
  </si>
  <si>
    <t>установка решеток на чердаке - 78.71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</si>
  <si>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</si>
  <si>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</si>
  <si>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</si>
  <si>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Центральная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</si>
  <si>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</si>
  <si>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</si>
  <si>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</si>
  <si>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</si>
  <si>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</si>
  <si>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</si>
  <si>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</si>
  <si>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</si>
  <si>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</si>
  <si>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</si>
  <si>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</si>
  <si>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</si>
  <si>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</si>
  <si>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</si>
  <si>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</si>
  <si>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</si>
  <si>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</si>
  <si>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Н/2011-93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</si>
  <si>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</si>
  <si>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</si>
  <si>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</si>
  <si>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</si>
  <si>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</si>
  <si>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</si>
  <si>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</si>
  <si>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</si>
  <si>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Повышающий коэффициент</t>
  </si>
  <si>
    <t>электроэнергия СОИ</t>
  </si>
  <si>
    <t>ООО "ПСК"</t>
  </si>
  <si>
    <t>водоснабжение СОИ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</si>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</sst>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0" applyFont="1"/>
    <xf numFmtId="0" fontId="1" fillId="0" borderId="0" xfId="1" applyFont="1" applyFill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14" fillId="0" borderId="6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5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6" fillId="0" borderId="8" xfId="2" applyFont="1" applyFill="1" applyBorder="1" applyAlignment="1">
      <alignment horizontal="center" vertical="center" wrapText="1"/>
    </xf>
    <xf numFmtId="4" fontId="15" fillId="0" borderId="9" xfId="2" applyNumberFormat="1" applyFont="1" applyFill="1" applyBorder="1" applyAlignment="1">
      <alignment horizontal="right" vertical="top" wrapText="1"/>
    </xf>
    <xf numFmtId="0" fontId="17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8" fillId="0" borderId="0" xfId="2" applyFont="1" applyFill="1"/>
    <xf numFmtId="4" fontId="19" fillId="0" borderId="0" xfId="2" applyNumberFormat="1" applyFont="1" applyFill="1"/>
    <xf numFmtId="0" fontId="12" fillId="0" borderId="0" xfId="2" applyFont="1" applyFill="1"/>
    <xf numFmtId="0" fontId="20" fillId="0" borderId="0" xfId="2" applyFont="1" applyFill="1"/>
    <xf numFmtId="0" fontId="15" fillId="0" borderId="0" xfId="2" applyFont="1" applyFill="1"/>
    <xf numFmtId="4" fontId="17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C25" zoomScaleNormal="100" workbookViewId="0">
      <selection activeCell="G46" sqref="G46"/>
    </sheetView>
  </sheetViews>
  <sheetFormatPr defaultRowHeight="12.75"/>
  <cols>
    <col min="1" max="1" width="3.42578125" style="12" hidden="1" customWidth="1"/>
    <col min="2" max="2" width="9.140625" style="12" hidden="1" customWidth="1"/>
    <col min="3" max="3" width="27.42578125" style="58" customWidth="1"/>
    <col min="4" max="4" width="13.28515625" style="58" customWidth="1"/>
    <col min="5" max="5" width="11.85546875" style="58" customWidth="1"/>
    <col min="6" max="6" width="13.28515625" style="58" customWidth="1"/>
    <col min="7" max="7" width="11.85546875" style="58" customWidth="1"/>
    <col min="8" max="8" width="12.7109375" style="58" customWidth="1"/>
    <col min="9" max="9" width="25.28515625" style="58" customWidth="1"/>
    <col min="10" max="10" width="12.28515625" style="12" hidden="1" customWidth="1"/>
    <col min="11" max="11" width="9.5703125" style="12" hidden="1" customWidth="1"/>
    <col min="12" max="12" width="0" style="12" hidden="1" customWidth="1"/>
    <col min="13" max="16384" width="9.140625" style="12"/>
  </cols>
  <sheetData>
    <row r="1" spans="3:9" ht="12.75" hidden="1" customHeight="1">
      <c r="C1" s="11"/>
      <c r="D1" s="11"/>
      <c r="E1" s="11"/>
      <c r="F1" s="11"/>
      <c r="G1" s="11"/>
      <c r="H1" s="11"/>
      <c r="I1" s="11"/>
    </row>
    <row r="2" spans="3:9" ht="13.5" hidden="1" customHeight="1" thickBot="1">
      <c r="C2" s="11"/>
      <c r="D2" s="11"/>
      <c r="E2" s="11" t="s">
        <v>22</v>
      </c>
      <c r="F2" s="11"/>
      <c r="G2" s="11"/>
      <c r="H2" s="11"/>
      <c r="I2" s="11"/>
    </row>
    <row r="3" spans="3:9" ht="13.5" hidden="1" customHeight="1" thickBot="1">
      <c r="C3" s="13"/>
      <c r="D3" s="14"/>
      <c r="E3" s="15"/>
      <c r="F3" s="15"/>
      <c r="G3" s="15"/>
      <c r="H3" s="15"/>
      <c r="I3" s="16"/>
    </row>
    <row r="4" spans="3:9" ht="12.75" hidden="1" customHeight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11" ht="12.75" customHeight="1">
      <c r="C17" s="17"/>
      <c r="D17" s="17"/>
      <c r="E17" s="18"/>
      <c r="F17" s="18"/>
      <c r="G17" s="18"/>
      <c r="H17" s="18"/>
      <c r="I17" s="18"/>
    </row>
    <row r="18" spans="3:11" ht="12.75" customHeight="1">
      <c r="C18" s="17"/>
      <c r="D18" s="17"/>
      <c r="E18" s="18"/>
      <c r="F18" s="18"/>
      <c r="G18" s="18"/>
      <c r="H18" s="18"/>
      <c r="I18" s="18"/>
    </row>
    <row r="19" spans="3:11" ht="12.75" customHeight="1">
      <c r="C19" s="17"/>
      <c r="D19" s="17"/>
      <c r="E19" s="18"/>
      <c r="F19" s="18"/>
      <c r="G19" s="18"/>
      <c r="H19" s="18"/>
      <c r="I19" s="18"/>
    </row>
    <row r="20" spans="3:11" ht="12.75" customHeight="1">
      <c r="C20" s="17"/>
      <c r="D20" s="17"/>
      <c r="E20" s="18"/>
      <c r="F20" s="18"/>
      <c r="G20" s="18"/>
      <c r="H20" s="18"/>
      <c r="I20" s="18"/>
    </row>
    <row r="21" spans="3:11" ht="12.75" customHeight="1">
      <c r="C21" s="17"/>
      <c r="D21" s="17"/>
      <c r="E21" s="18"/>
      <c r="F21" s="18"/>
      <c r="G21" s="18"/>
      <c r="H21" s="18"/>
      <c r="I21" s="18"/>
    </row>
    <row r="22" spans="3:11" ht="12.75" customHeight="1">
      <c r="C22" s="17"/>
      <c r="D22" s="17"/>
      <c r="E22" s="18"/>
      <c r="F22" s="18"/>
      <c r="G22" s="18"/>
      <c r="H22" s="18"/>
      <c r="I22" s="18"/>
    </row>
    <row r="23" spans="3:11" ht="14.25">
      <c r="C23" s="19" t="s">
        <v>23</v>
      </c>
      <c r="D23" s="19"/>
      <c r="E23" s="19"/>
      <c r="F23" s="19"/>
      <c r="G23" s="19"/>
      <c r="H23" s="19"/>
      <c r="I23" s="19"/>
    </row>
    <row r="24" spans="3:11">
      <c r="C24" s="20" t="s">
        <v>24</v>
      </c>
      <c r="D24" s="20"/>
      <c r="E24" s="20"/>
      <c r="F24" s="20"/>
      <c r="G24" s="20"/>
      <c r="H24" s="20"/>
      <c r="I24" s="20"/>
    </row>
    <row r="25" spans="3:11">
      <c r="C25" s="20" t="s">
        <v>25</v>
      </c>
      <c r="D25" s="20"/>
      <c r="E25" s="20"/>
      <c r="F25" s="20"/>
      <c r="G25" s="20"/>
      <c r="H25" s="20"/>
      <c r="I25" s="20"/>
    </row>
    <row r="26" spans="3:11" ht="6" customHeight="1" thickBot="1">
      <c r="C26" s="21"/>
      <c r="D26" s="21"/>
      <c r="E26" s="21"/>
      <c r="F26" s="21"/>
      <c r="G26" s="21"/>
      <c r="H26" s="21"/>
      <c r="I26" s="21"/>
    </row>
    <row r="27" spans="3:11" ht="57.75" customHeight="1" thickBot="1">
      <c r="C27" s="22" t="s">
        <v>26</v>
      </c>
      <c r="D27" s="23" t="s">
        <v>27</v>
      </c>
      <c r="E27" s="24" t="s">
        <v>28</v>
      </c>
      <c r="F27" s="24" t="s">
        <v>29</v>
      </c>
      <c r="G27" s="24" t="s">
        <v>30</v>
      </c>
      <c r="H27" s="24" t="s">
        <v>31</v>
      </c>
      <c r="I27" s="23" t="s">
        <v>32</v>
      </c>
    </row>
    <row r="28" spans="3:11" ht="13.5" customHeight="1" thickBot="1">
      <c r="C28" s="25"/>
      <c r="D28" s="26"/>
      <c r="E28" s="26"/>
      <c r="F28" s="26"/>
      <c r="G28" s="26"/>
      <c r="H28" s="26"/>
      <c r="I28" s="27"/>
    </row>
    <row r="29" spans="3:11" ht="13.5" customHeight="1" thickBot="1">
      <c r="C29" s="28" t="s">
        <v>33</v>
      </c>
      <c r="D29" s="29">
        <v>89892.289999999921</v>
      </c>
      <c r="E29" s="30"/>
      <c r="F29" s="30">
        <v>10108.57</v>
      </c>
      <c r="G29" s="30"/>
      <c r="H29" s="30">
        <f>+D29+E29-F29</f>
        <v>79783.719999999914</v>
      </c>
      <c r="I29" s="31" t="s">
        <v>34</v>
      </c>
      <c r="K29" s="32">
        <f>349037.27+12084.21+34373.28+28008.63</f>
        <v>423503.39</v>
      </c>
    </row>
    <row r="30" spans="3:11" ht="13.5" customHeight="1" thickBot="1">
      <c r="C30" s="28" t="s">
        <v>35</v>
      </c>
      <c r="D30" s="29">
        <v>145328.18000000008</v>
      </c>
      <c r="E30" s="33"/>
      <c r="F30" s="33">
        <f>1083.66+1885.66+12685.84</f>
        <v>15655.16</v>
      </c>
      <c r="G30" s="30"/>
      <c r="H30" s="30">
        <f>+D30+E30-F30</f>
        <v>129673.02000000008</v>
      </c>
      <c r="I30" s="34"/>
      <c r="K30" s="32">
        <f>11038.39+36954.07+21462.73+249238.43-7459.16</f>
        <v>311234.46000000002</v>
      </c>
    </row>
    <row r="31" spans="3:11" ht="13.5" customHeight="1" thickBot="1">
      <c r="C31" s="28" t="s">
        <v>36</v>
      </c>
      <c r="D31" s="29">
        <v>64098.779999999751</v>
      </c>
      <c r="E31" s="33"/>
      <c r="F31" s="33">
        <v>6871.3</v>
      </c>
      <c r="G31" s="30"/>
      <c r="H31" s="30">
        <f>+D31+E31-F31</f>
        <v>57227.479999999749</v>
      </c>
      <c r="I31" s="34"/>
      <c r="K31" s="32">
        <f>34620.66-1733.42+5584.02+120730.96</f>
        <v>159202.22000000003</v>
      </c>
    </row>
    <row r="32" spans="3:11" ht="13.5" customHeight="1" thickBot="1">
      <c r="C32" s="28" t="s">
        <v>37</v>
      </c>
      <c r="D32" s="29">
        <v>44489.860000000008</v>
      </c>
      <c r="E32" s="33"/>
      <c r="F32" s="33">
        <f>4454.67+335.11</f>
        <v>4789.78</v>
      </c>
      <c r="G32" s="30"/>
      <c r="H32" s="30">
        <f>+D32+E32-F32</f>
        <v>39700.080000000009</v>
      </c>
      <c r="I32" s="34"/>
      <c r="K32" s="12">
        <f>12174.72-608.62+44508.53+5622.99+36814.73-1954.67+1383.46</f>
        <v>97941.140000000014</v>
      </c>
    </row>
    <row r="33" spans="3:12" ht="13.5" hidden="1" customHeight="1" thickBot="1">
      <c r="C33" s="28" t="s">
        <v>38</v>
      </c>
      <c r="D33" s="29"/>
      <c r="E33" s="33"/>
      <c r="F33" s="33"/>
      <c r="G33" s="30"/>
      <c r="H33" s="30">
        <f>+D33+E33-F33</f>
        <v>0</v>
      </c>
      <c r="I33" s="35"/>
      <c r="L33" s="12">
        <f>185.7-561.4+3356.45-28.62+1343.33+3.5+5.8-10.31+6.01-1.42</f>
        <v>4299.04</v>
      </c>
    </row>
    <row r="34" spans="3:12" ht="13.5" customHeight="1" thickBot="1">
      <c r="C34" s="28" t="s">
        <v>39</v>
      </c>
      <c r="D34" s="36">
        <f>SUM(D29:D33)</f>
        <v>343809.10999999975</v>
      </c>
      <c r="E34" s="37">
        <f>SUM(E29:E33)</f>
        <v>0</v>
      </c>
      <c r="F34" s="37">
        <f>SUM(F29:F33)</f>
        <v>37424.81</v>
      </c>
      <c r="G34" s="37">
        <f>SUM(G29:G33)</f>
        <v>0</v>
      </c>
      <c r="H34" s="37">
        <f>SUM(H29:H33)</f>
        <v>306384.29999999976</v>
      </c>
      <c r="I34" s="38"/>
    </row>
    <row r="35" spans="3:12" ht="13.5" customHeight="1" thickBot="1">
      <c r="C35" s="39" t="s">
        <v>40</v>
      </c>
      <c r="D35" s="39"/>
      <c r="E35" s="39"/>
      <c r="F35" s="39"/>
      <c r="G35" s="39"/>
      <c r="H35" s="39"/>
      <c r="I35" s="39"/>
    </row>
    <row r="36" spans="3:12" ht="49.5" customHeight="1" thickBot="1">
      <c r="C36" s="40" t="s">
        <v>26</v>
      </c>
      <c r="D36" s="23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41" t="s">
        <v>41</v>
      </c>
    </row>
    <row r="37" spans="3:12" ht="22.5" customHeight="1" thickBot="1">
      <c r="C37" s="22" t="s">
        <v>42</v>
      </c>
      <c r="D37" s="42">
        <v>403364.31000000029</v>
      </c>
      <c r="E37" s="43">
        <v>2057179.18</v>
      </c>
      <c r="F37" s="43">
        <v>2023819.13</v>
      </c>
      <c r="G37" s="43">
        <f>+E37</f>
        <v>2057179.18</v>
      </c>
      <c r="H37" s="43">
        <f>+D37+E37-F37</f>
        <v>436724.36000000034</v>
      </c>
      <c r="I37" s="44" t="s">
        <v>43</v>
      </c>
      <c r="J37" s="45">
        <f>152791.1-0.04+26.51+104.02+5.53+55.82-D37</f>
        <v>-250381.37000000029</v>
      </c>
      <c r="K37" s="45">
        <f>236136.07+1119.25+4334.71+240.92+2233.63+4.84+48.85-H37</f>
        <v>-192606.09000000032</v>
      </c>
    </row>
    <row r="38" spans="3:12" ht="14.25" customHeight="1" thickBot="1">
      <c r="C38" s="28" t="s">
        <v>44</v>
      </c>
      <c r="D38" s="29">
        <v>83378.929999999993</v>
      </c>
      <c r="E38" s="30">
        <v>432724.43</v>
      </c>
      <c r="F38" s="30">
        <v>425263.35</v>
      </c>
      <c r="G38" s="43">
        <v>147941.68</v>
      </c>
      <c r="H38" s="43">
        <f t="shared" ref="H38:H47" si="0">+D38+E38-F38</f>
        <v>90840.010000000009</v>
      </c>
      <c r="I38" s="46"/>
      <c r="J38" s="45"/>
    </row>
    <row r="39" spans="3:12" ht="13.5" customHeight="1" thickBot="1">
      <c r="C39" s="40" t="s">
        <v>45</v>
      </c>
      <c r="D39" s="47">
        <v>871.69000000006281</v>
      </c>
      <c r="E39" s="30"/>
      <c r="F39" s="30">
        <v>79.89</v>
      </c>
      <c r="G39" s="43"/>
      <c r="H39" s="43">
        <f t="shared" si="0"/>
        <v>791.80000000006282</v>
      </c>
      <c r="I39" s="48"/>
    </row>
    <row r="40" spans="3:12" ht="12.75" customHeight="1" thickBot="1">
      <c r="C40" s="28" t="s">
        <v>46</v>
      </c>
      <c r="D40" s="29">
        <v>54361.489999999991</v>
      </c>
      <c r="E40" s="30">
        <v>239480.88</v>
      </c>
      <c r="F40" s="30">
        <v>235883.82</v>
      </c>
      <c r="G40" s="43">
        <f>141603.96-17640</f>
        <v>123963.95999999999</v>
      </c>
      <c r="H40" s="43">
        <f t="shared" si="0"/>
        <v>57958.549999999988</v>
      </c>
      <c r="I40" s="48" t="s">
        <v>47</v>
      </c>
    </row>
    <row r="41" spans="3:12" ht="27" customHeight="1" thickBot="1">
      <c r="C41" s="28" t="s">
        <v>48</v>
      </c>
      <c r="D41" s="29">
        <v>17949.530000000104</v>
      </c>
      <c r="E41" s="30"/>
      <c r="F41" s="30">
        <v>2263.09</v>
      </c>
      <c r="G41" s="43"/>
      <c r="H41" s="43">
        <f t="shared" si="0"/>
        <v>15686.440000000104</v>
      </c>
      <c r="I41" s="49" t="s">
        <v>49</v>
      </c>
      <c r="J41" s="12">
        <f>12305.36+20031.92-0.01</f>
        <v>32337.27</v>
      </c>
      <c r="K41" s="12">
        <f>11830.67+9773.64+29156.32</f>
        <v>50760.63</v>
      </c>
    </row>
    <row r="42" spans="3:12" ht="28.5" customHeight="1" thickBot="1">
      <c r="C42" s="28" t="s">
        <v>50</v>
      </c>
      <c r="D42" s="29">
        <v>4000.1599999999962</v>
      </c>
      <c r="E42" s="33">
        <v>20502.060000000001</v>
      </c>
      <c r="F42" s="33">
        <v>20212.009999999998</v>
      </c>
      <c r="G42" s="43">
        <v>9216</v>
      </c>
      <c r="H42" s="43">
        <f t="shared" si="0"/>
        <v>4290.2099999999991</v>
      </c>
      <c r="I42" s="49" t="s">
        <v>51</v>
      </c>
    </row>
    <row r="43" spans="3:12" ht="13.5" customHeight="1" thickBot="1">
      <c r="C43" s="40" t="s">
        <v>52</v>
      </c>
      <c r="D43" s="29">
        <v>56690.340000000004</v>
      </c>
      <c r="E43" s="33"/>
      <c r="F43" s="33">
        <f>3914.43+1929.61</f>
        <v>5844.04</v>
      </c>
      <c r="G43" s="43"/>
      <c r="H43" s="43">
        <f t="shared" si="0"/>
        <v>50846.3</v>
      </c>
      <c r="I43" s="49"/>
      <c r="J43" s="12">
        <f>5539.96+2682.12</f>
        <v>8222.08</v>
      </c>
      <c r="K43" s="12">
        <f>21095.16+42551.09</f>
        <v>63646.25</v>
      </c>
    </row>
    <row r="44" spans="3:12" ht="13.5" customHeight="1" thickBot="1">
      <c r="C44" s="40" t="s">
        <v>53</v>
      </c>
      <c r="D44" s="29">
        <v>12685.710000000028</v>
      </c>
      <c r="E44" s="33">
        <f>24821.3+2591.71</f>
        <v>27413.01</v>
      </c>
      <c r="F44" s="33">
        <f>2.01+14350.66+0.19+3703.99</f>
        <v>18056.849999999999</v>
      </c>
      <c r="G44" s="43">
        <f>+E44</f>
        <v>27413.01</v>
      </c>
      <c r="H44" s="43">
        <f t="shared" si="0"/>
        <v>22041.870000000032</v>
      </c>
      <c r="I44" s="49" t="s">
        <v>54</v>
      </c>
    </row>
    <row r="45" spans="3:12" ht="13.5" customHeight="1" thickBot="1">
      <c r="C45" s="40" t="s">
        <v>55</v>
      </c>
      <c r="D45" s="29">
        <v>6194.8600000000442</v>
      </c>
      <c r="E45" s="33">
        <v>226468.77</v>
      </c>
      <c r="F45" s="33">
        <f>224651.7+2159.23+1749.07+4.85</f>
        <v>228564.85000000003</v>
      </c>
      <c r="G45" s="43">
        <f>+E45</f>
        <v>226468.77</v>
      </c>
      <c r="H45" s="43">
        <f t="shared" si="0"/>
        <v>4098.7799999999988</v>
      </c>
      <c r="I45" s="49"/>
    </row>
    <row r="46" spans="3:12" ht="13.5" customHeight="1" thickBot="1">
      <c r="C46" s="40" t="s">
        <v>56</v>
      </c>
      <c r="D46" s="29">
        <v>17667.87999999999</v>
      </c>
      <c r="E46" s="33"/>
      <c r="F46" s="33">
        <v>1948.66</v>
      </c>
      <c r="G46" s="43"/>
      <c r="H46" s="43">
        <f t="shared" si="0"/>
        <v>15719.21999999999</v>
      </c>
      <c r="I46" s="48"/>
    </row>
    <row r="47" spans="3:12" ht="13.5" customHeight="1" thickBot="1">
      <c r="C47" s="28" t="s">
        <v>57</v>
      </c>
      <c r="D47" s="29">
        <v>9548.11</v>
      </c>
      <c r="E47" s="33">
        <v>60196.160000000003</v>
      </c>
      <c r="F47" s="33">
        <v>59126.77</v>
      </c>
      <c r="G47" s="43">
        <v>47528.639999999999</v>
      </c>
      <c r="H47" s="43">
        <f t="shared" si="0"/>
        <v>10617.500000000007</v>
      </c>
      <c r="I47" s="49" t="s">
        <v>58</v>
      </c>
    </row>
    <row r="48" spans="3:12" s="51" customFormat="1" ht="13.5" customHeight="1" thickBot="1">
      <c r="C48" s="28" t="s">
        <v>39</v>
      </c>
      <c r="D48" s="36">
        <f>SUM(D37:D47)</f>
        <v>666713.01000000071</v>
      </c>
      <c r="E48" s="37">
        <f>SUM(E37:E47)</f>
        <v>3063964.4899999998</v>
      </c>
      <c r="F48" s="37">
        <f>SUM(F37:F47)</f>
        <v>3021062.46</v>
      </c>
      <c r="G48" s="37">
        <f>SUM(G37:G47)</f>
        <v>2639711.2399999998</v>
      </c>
      <c r="H48" s="37">
        <f>SUM(H37:H47)</f>
        <v>709615.0400000005</v>
      </c>
      <c r="I48" s="50"/>
    </row>
    <row r="49" spans="3:9" ht="13.5" customHeight="1" thickBot="1">
      <c r="C49" s="52" t="s">
        <v>59</v>
      </c>
      <c r="D49" s="52"/>
      <c r="E49" s="52"/>
      <c r="F49" s="52"/>
      <c r="G49" s="52"/>
      <c r="H49" s="52"/>
      <c r="I49" s="52"/>
    </row>
    <row r="50" spans="3:9" ht="39.75" customHeight="1" thickBot="1">
      <c r="C50" s="53" t="s">
        <v>60</v>
      </c>
      <c r="D50" s="54" t="s">
        <v>61</v>
      </c>
      <c r="E50" s="54"/>
      <c r="F50" s="54"/>
      <c r="G50" s="54"/>
      <c r="H50" s="54"/>
      <c r="I50" s="55" t="s">
        <v>62</v>
      </c>
    </row>
    <row r="51" spans="3:9" ht="21" customHeight="1">
      <c r="C51" s="56" t="s">
        <v>63</v>
      </c>
      <c r="D51" s="56"/>
      <c r="E51" s="56"/>
      <c r="F51" s="56"/>
      <c r="G51" s="56"/>
      <c r="H51" s="57">
        <f>+H34+H48</f>
        <v>1015999.3400000003</v>
      </c>
    </row>
    <row r="52" spans="3:9" ht="15" hidden="1">
      <c r="C52" s="59" t="s">
        <v>64</v>
      </c>
      <c r="D52" s="59"/>
    </row>
    <row r="53" spans="3:9" ht="12.75" hidden="1" customHeight="1">
      <c r="C53" s="60" t="s">
        <v>65</v>
      </c>
    </row>
    <row r="54" spans="3:9">
      <c r="C54" s="12"/>
      <c r="D54" s="12"/>
      <c r="E54" s="12"/>
      <c r="F54" s="12"/>
      <c r="G54" s="12"/>
      <c r="H54" s="12"/>
    </row>
    <row r="55" spans="3:9" ht="15" hidden="1" customHeight="1">
      <c r="C55" s="59"/>
      <c r="D55" s="61">
        <f>+D37+D38+D39+D42</f>
        <v>491615.09000000032</v>
      </c>
      <c r="E55" s="61">
        <f>+E37+E38+E39+E42</f>
        <v>2510405.67</v>
      </c>
      <c r="F55" s="61">
        <f>+F37+F38+F39+F42</f>
        <v>2469374.38</v>
      </c>
      <c r="G55" s="61">
        <f>+G37+G38+G39+G42</f>
        <v>2214336.86</v>
      </c>
      <c r="H55" s="61">
        <f>+H37+H38+H39+H42</f>
        <v>532646.38000000035</v>
      </c>
    </row>
    <row r="56" spans="3:9" hidden="1">
      <c r="D56" s="62"/>
      <c r="H56" s="58">
        <f>47769.41+219792.41+26813.9+2171.54+44878.12+22694.15+43882.54+963.68+28919.7+20.49+9376.53+2.02+2076.6</f>
        <v>449361.09</v>
      </c>
    </row>
    <row r="57" spans="3:9">
      <c r="C57" s="58" t="s">
        <v>66</v>
      </c>
      <c r="D57" s="62"/>
      <c r="E57" s="62">
        <f>+E48+E34+35165</f>
        <v>3099129.4899999998</v>
      </c>
      <c r="F57" s="62"/>
      <c r="G57" s="62">
        <f>+G48+G34</f>
        <v>2639711.2399999998</v>
      </c>
      <c r="H57" s="62"/>
    </row>
  </sheetData>
  <mergeCells count="10">
    <mergeCell ref="C35:I35"/>
    <mergeCell ref="I37:I38"/>
    <mergeCell ref="C49:I49"/>
    <mergeCell ref="D50:H50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opLeftCell="A14" zoomScaleNormal="100" zoomScaleSheetLayoutView="120" workbookViewId="0">
      <selection activeCell="E40" sqref="E40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5703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-199.04111</v>
      </c>
      <c r="C17" s="5"/>
      <c r="D17" s="5">
        <v>432.72442999999998</v>
      </c>
      <c r="E17" s="5">
        <v>425.26335</v>
      </c>
      <c r="F17" s="5">
        <v>35.164999999999999</v>
      </c>
      <c r="G17" s="5">
        <v>147.94167999999999</v>
      </c>
      <c r="H17" s="5">
        <v>90.840010000000007</v>
      </c>
      <c r="I17" s="6">
        <f>B17+D17+F17-G17</f>
        <v>120.90664000000001</v>
      </c>
    </row>
    <row r="19" spans="1:9">
      <c r="A19" t="s">
        <v>13</v>
      </c>
    </row>
    <row r="20" spans="1:9">
      <c r="A20" s="7" t="s">
        <v>14</v>
      </c>
      <c r="B20" s="8"/>
      <c r="C20" s="8"/>
      <c r="D20" s="8"/>
      <c r="E20" s="8"/>
      <c r="F20" s="8"/>
      <c r="G20" s="8"/>
    </row>
    <row r="21" spans="1:9">
      <c r="A21" s="7" t="s">
        <v>15</v>
      </c>
      <c r="B21" s="8"/>
      <c r="C21" s="8"/>
      <c r="D21" s="8"/>
      <c r="E21" s="8"/>
      <c r="F21" s="8"/>
      <c r="G21" s="8"/>
    </row>
    <row r="22" spans="1:9">
      <c r="A22" s="9" t="s">
        <v>16</v>
      </c>
    </row>
    <row r="23" spans="1:9">
      <c r="A23" t="s">
        <v>17</v>
      </c>
      <c r="I23" s="10"/>
    </row>
    <row r="24" spans="1:9">
      <c r="A24" t="s">
        <v>18</v>
      </c>
      <c r="I24" s="10"/>
    </row>
    <row r="25" spans="1:9">
      <c r="A25" t="s">
        <v>19</v>
      </c>
      <c r="I25" s="10"/>
    </row>
    <row r="26" spans="1:9">
      <c r="A26" t="s">
        <v>20</v>
      </c>
      <c r="I26" s="10"/>
    </row>
    <row r="27" spans="1:9">
      <c r="A27" t="s">
        <v>21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2024-03-06T11:40:41Z</dcterms:created>
  <dcterms:modified xsi:type="dcterms:W3CDTF">2024-03-06T11:41:19Z</dcterms:modified>
</cp:coreProperties>
</file>