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 activeTab="1"/>
  </bookViews>
  <sheets>
    <sheet name="Центральная4 1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7" i="2"/>
  <c r="H55" i="1"/>
  <c r="F54"/>
  <c r="E54"/>
  <c r="D54"/>
  <c r="E47"/>
  <c r="E56" s="1"/>
  <c r="D47"/>
  <c r="J46"/>
  <c r="H46"/>
  <c r="G45"/>
  <c r="F45"/>
  <c r="H45" s="1"/>
  <c r="E45"/>
  <c r="G44"/>
  <c r="F44"/>
  <c r="F47" s="1"/>
  <c r="E44"/>
  <c r="K43"/>
  <c r="J43"/>
  <c r="H43"/>
  <c r="J42"/>
  <c r="H42"/>
  <c r="J41"/>
  <c r="H41"/>
  <c r="K40"/>
  <c r="J40"/>
  <c r="H40"/>
  <c r="J39"/>
  <c r="H39"/>
  <c r="H38"/>
  <c r="J37"/>
  <c r="H37"/>
  <c r="J36"/>
  <c r="H36"/>
  <c r="H54" s="1"/>
  <c r="G36"/>
  <c r="G47" s="1"/>
  <c r="G56" s="1"/>
  <c r="G33"/>
  <c r="F33"/>
  <c r="E33"/>
  <c r="D33"/>
  <c r="K32"/>
  <c r="H32"/>
  <c r="K31"/>
  <c r="H31"/>
  <c r="K30"/>
  <c r="H30"/>
  <c r="K29"/>
  <c r="E29"/>
  <c r="H29" s="1"/>
  <c r="K28"/>
  <c r="H28"/>
  <c r="H33" l="1"/>
  <c r="H44"/>
  <c r="H47" s="1"/>
  <c r="G54"/>
  <c r="K36"/>
  <c r="H50" l="1"/>
</calcChain>
</file>

<file path=xl/sharedStrings.xml><?xml version="1.0" encoding="utf-8"?>
<sst xmlns="http://schemas.openxmlformats.org/spreadsheetml/2006/main" count="76" uniqueCount="69">
  <si>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</si>
  <si>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</si>
  <si>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</si>
  <si>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4/1  по ул. Центральная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</si>
  <si>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</si>
  <si>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</si>
  <si>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</si>
  <si>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</si>
  <si>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</si>
  <si>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</si>
  <si>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</si>
  <si>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</si>
  <si>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</si>
  <si>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ООО"Научно-технический центр "Энергия",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</si>
  <si>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</si>
  <si>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</si>
  <si>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</si>
  <si>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</si>
  <si>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</si>
  <si>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</si>
  <si>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</si>
  <si>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</si>
  <si>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Н/2008-12 от 01.05.2008г.</t>
  </si>
  <si>
    <t>Текущий ремонт</t>
  </si>
  <si>
    <t>энергосбережение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</si>
  <si>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</si>
  <si>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</si>
  <si>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</si>
  <si>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</si>
  <si>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</si>
  <si>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</si>
  <si>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</si>
  <si>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</si>
  <si>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</si>
  <si>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</si>
  <si>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</si>
  <si>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</si>
  <si>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</si>
  <si>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</si>
  <si>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</si>
  <si>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</si>
  <si>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</si>
  <si>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</si>
  <si>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</si>
  <si>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</si>
  <si>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ИТОГО ЖКУ</t>
  </si>
  <si>
    <t>ОТЧЕТ</t>
  </si>
  <si>
    <t>по выполнению плана текущего ремонта жилого дома</t>
  </si>
  <si>
    <t>№ 4/1 по ул. Центральная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</si>
  <si>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</si>
  <si>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</si>
  <si>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</si>
  <si>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</si>
  <si>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</si>
  <si>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</si>
  <si>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</si>
  <si>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</si>
  <si>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</si>
  <si>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</si>
  <si>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6.55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</si>
  <si>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</si>
  <si>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 4.06т.р.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</si>
  <si>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</si>
  <si>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- 0.11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</si>
  <si>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</si>
  <si>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</si>
  <si>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- 1.95 т.р.</t>
  </si>
  <si>
    <t>Аварийные работы -0.36 т.р.</t>
  </si>
  <si>
    <t>Расходные материалы - 0.07 т.р.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</si>
</sst>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2" fontId="0" fillId="0" borderId="0" xfId="0" applyNumberFormat="1" applyFill="1"/>
    <xf numFmtId="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3" fillId="0" borderId="9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4" fillId="0" borderId="7" xfId="0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16" fillId="0" borderId="0" xfId="0" applyFont="1" applyFill="1"/>
    <xf numFmtId="4" fontId="17" fillId="0" borderId="0" xfId="0" applyNumberFormat="1" applyFont="1" applyFill="1"/>
    <xf numFmtId="0" fontId="10" fillId="0" borderId="0" xfId="0" applyFont="1" applyFill="1"/>
    <xf numFmtId="0" fontId="18" fillId="0" borderId="0" xfId="0" applyFont="1" applyFill="1"/>
    <xf numFmtId="0" fontId="13" fillId="0" borderId="0" xfId="0" applyFont="1" applyFill="1"/>
    <xf numFmtId="4" fontId="10" fillId="0" borderId="0" xfId="0" applyNumberFormat="1" applyFont="1" applyFill="1"/>
    <xf numFmtId="4" fontId="14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3" borderId="12" xfId="1" applyNumberFormat="1" applyFont="1" applyFill="1" applyBorder="1" applyAlignment="1">
      <alignment horizontal="center" vertical="center"/>
    </xf>
    <xf numFmtId="2" fontId="2" fillId="0" borderId="12" xfId="1" applyNumberFormat="1" applyFont="1" applyBorder="1" applyAlignment="1">
      <alignment horizontal="center" vertical="center"/>
    </xf>
    <xf numFmtId="0" fontId="20" fillId="0" borderId="0" xfId="1" applyFont="1"/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opLeftCell="C25" workbookViewId="0">
      <selection activeCell="G38" sqref="G38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9.42578125" style="48" customWidth="1"/>
    <col min="4" max="4" width="13.140625" style="48" customWidth="1"/>
    <col min="5" max="5" width="11.85546875" style="48" customWidth="1"/>
    <col min="6" max="6" width="13.28515625" style="48" customWidth="1"/>
    <col min="7" max="7" width="11.85546875" style="48" customWidth="1"/>
    <col min="8" max="8" width="13.5703125" style="48" customWidth="1"/>
    <col min="9" max="9" width="24" style="48" customWidth="1"/>
    <col min="10" max="10" width="10.140625" style="2" hidden="1" customWidth="1"/>
    <col min="11" max="11" width="9.5703125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2.75" customHeight="1">
      <c r="C19" s="7"/>
      <c r="D19" s="7"/>
      <c r="E19" s="8"/>
      <c r="F19" s="8"/>
      <c r="G19" s="8"/>
      <c r="H19" s="8"/>
      <c r="I19" s="8"/>
    </row>
    <row r="20" spans="3:11" ht="12.75" customHeight="1">
      <c r="C20" s="7"/>
      <c r="D20" s="7"/>
      <c r="E20" s="8"/>
      <c r="F20" s="8"/>
      <c r="G20" s="8"/>
      <c r="H20" s="8"/>
      <c r="I20" s="8"/>
    </row>
    <row r="21" spans="3:11" ht="12.75" customHeight="1">
      <c r="C21" s="7"/>
      <c r="D21" s="7"/>
      <c r="E21" s="8"/>
      <c r="F21" s="8"/>
      <c r="G21" s="8"/>
      <c r="H21" s="8"/>
      <c r="I21" s="8"/>
    </row>
    <row r="22" spans="3:11" ht="14.25">
      <c r="C22" s="9" t="s">
        <v>1</v>
      </c>
      <c r="D22" s="9"/>
      <c r="E22" s="9"/>
      <c r="F22" s="9"/>
      <c r="G22" s="9"/>
      <c r="H22" s="9"/>
      <c r="I22" s="9"/>
    </row>
    <row r="23" spans="3:11">
      <c r="C23" s="10" t="s">
        <v>2</v>
      </c>
      <c r="D23" s="10"/>
      <c r="E23" s="10"/>
      <c r="F23" s="10"/>
      <c r="G23" s="10"/>
      <c r="H23" s="10"/>
      <c r="I23" s="10"/>
    </row>
    <row r="24" spans="3:11">
      <c r="C24" s="10" t="s">
        <v>3</v>
      </c>
      <c r="D24" s="10"/>
      <c r="E24" s="10"/>
      <c r="F24" s="10"/>
      <c r="G24" s="10"/>
      <c r="H24" s="10"/>
      <c r="I24" s="10"/>
    </row>
    <row r="25" spans="3:11" ht="6" customHeight="1" thickBot="1">
      <c r="C25" s="11"/>
      <c r="D25" s="11"/>
      <c r="E25" s="11"/>
      <c r="F25" s="11"/>
      <c r="G25" s="11"/>
      <c r="H25" s="11"/>
      <c r="I25" s="11"/>
    </row>
    <row r="26" spans="3:11" ht="50.25" customHeight="1" thickBot="1">
      <c r="C26" s="12" t="s">
        <v>4</v>
      </c>
      <c r="D26" s="13" t="s">
        <v>5</v>
      </c>
      <c r="E26" s="14" t="s">
        <v>6</v>
      </c>
      <c r="F26" s="14" t="s">
        <v>7</v>
      </c>
      <c r="G26" s="14" t="s">
        <v>8</v>
      </c>
      <c r="H26" s="14" t="s">
        <v>9</v>
      </c>
      <c r="I26" s="13" t="s">
        <v>10</v>
      </c>
    </row>
    <row r="27" spans="3:11" ht="13.5" customHeight="1" thickBot="1">
      <c r="C27" s="15" t="s">
        <v>11</v>
      </c>
      <c r="D27" s="16"/>
      <c r="E27" s="16"/>
      <c r="F27" s="16"/>
      <c r="G27" s="16"/>
      <c r="H27" s="16"/>
      <c r="I27" s="17"/>
    </row>
    <row r="28" spans="3:11" ht="13.5" customHeight="1" thickBot="1">
      <c r="C28" s="18" t="s">
        <v>12</v>
      </c>
      <c r="D28" s="19">
        <v>6236.2699999998576</v>
      </c>
      <c r="E28" s="20"/>
      <c r="F28" s="20"/>
      <c r="G28" s="20"/>
      <c r="H28" s="20">
        <f>+D28+E28-F28</f>
        <v>6236.2699999998576</v>
      </c>
      <c r="I28" s="21" t="s">
        <v>13</v>
      </c>
      <c r="K28" s="22">
        <f>85698.14+240371.11-4282.61</f>
        <v>321786.64</v>
      </c>
    </row>
    <row r="29" spans="3:11" ht="13.5" customHeight="1" thickBot="1">
      <c r="C29" s="18" t="s">
        <v>14</v>
      </c>
      <c r="D29" s="19">
        <v>7541.8700000000536</v>
      </c>
      <c r="E29" s="23">
        <f>-92.67-38.64</f>
        <v>-131.31</v>
      </c>
      <c r="F29" s="23"/>
      <c r="G29" s="20"/>
      <c r="H29" s="20">
        <f>+D29+E29-F29</f>
        <v>7410.5600000000532</v>
      </c>
      <c r="I29" s="24"/>
      <c r="K29" s="22">
        <f>95688.92+82423.82-27817.81</f>
        <v>150294.93</v>
      </c>
    </row>
    <row r="30" spans="3:11" ht="13.5" customHeight="1" thickBot="1">
      <c r="C30" s="18" t="s">
        <v>15</v>
      </c>
      <c r="D30" s="19">
        <v>3156.8100000000413</v>
      </c>
      <c r="E30" s="23"/>
      <c r="F30" s="23"/>
      <c r="G30" s="20"/>
      <c r="H30" s="20">
        <f>+D30+E30-F30</f>
        <v>3156.8100000000413</v>
      </c>
      <c r="I30" s="24"/>
      <c r="K30" s="22">
        <f>39976.26-10231.18+9194.23+29501.09</f>
        <v>68440.399999999994</v>
      </c>
    </row>
    <row r="31" spans="3:11" ht="13.5" customHeight="1" thickBot="1">
      <c r="C31" s="18" t="s">
        <v>16</v>
      </c>
      <c r="D31" s="19">
        <v>2158.1999999998789</v>
      </c>
      <c r="E31" s="23">
        <v>-22.7</v>
      </c>
      <c r="F31" s="23"/>
      <c r="G31" s="20"/>
      <c r="H31" s="20">
        <f>+D31+E31-F31</f>
        <v>2135.499999999879</v>
      </c>
      <c r="I31" s="24"/>
      <c r="K31" s="2">
        <f>11392.47-3190.09+9670.32+17244.92-3571.91+10007.52</f>
        <v>41553.229999999996</v>
      </c>
    </row>
    <row r="32" spans="3:11" ht="13.5" hidden="1" customHeight="1" thickBot="1">
      <c r="C32" s="18" t="s">
        <v>17</v>
      </c>
      <c r="D32" s="19"/>
      <c r="E32" s="23"/>
      <c r="F32" s="23"/>
      <c r="G32" s="20"/>
      <c r="H32" s="20">
        <f>+D32+E32-F32</f>
        <v>0</v>
      </c>
      <c r="I32" s="25"/>
      <c r="K32" s="2">
        <f>28.98+554.64-80.21+3492.43-331.3+637.89-113.4</f>
        <v>4189.03</v>
      </c>
    </row>
    <row r="33" spans="3:11" ht="13.5" customHeight="1" thickBot="1">
      <c r="C33" s="18" t="s">
        <v>18</v>
      </c>
      <c r="D33" s="26">
        <f>SUM(D28:D32)</f>
        <v>19093.149999999834</v>
      </c>
      <c r="E33" s="27">
        <f>SUM(E28:E32)</f>
        <v>-154.01</v>
      </c>
      <c r="F33" s="27">
        <f>SUM(F28:F32)</f>
        <v>0</v>
      </c>
      <c r="G33" s="27">
        <f>SUM(G28:G32)</f>
        <v>0</v>
      </c>
      <c r="H33" s="27">
        <f>SUM(H28:H32)</f>
        <v>18939.139999999832</v>
      </c>
      <c r="I33" s="28"/>
    </row>
    <row r="34" spans="3:11" ht="13.5" customHeight="1" thickBot="1">
      <c r="C34" s="29" t="s">
        <v>19</v>
      </c>
      <c r="D34" s="29"/>
      <c r="E34" s="29"/>
      <c r="F34" s="29"/>
      <c r="G34" s="29"/>
      <c r="H34" s="29"/>
      <c r="I34" s="29"/>
    </row>
    <row r="35" spans="3:11" ht="54" customHeight="1" thickBot="1">
      <c r="C35" s="30" t="s">
        <v>4</v>
      </c>
      <c r="D35" s="13" t="s">
        <v>5</v>
      </c>
      <c r="E35" s="14" t="s">
        <v>6</v>
      </c>
      <c r="F35" s="14" t="s">
        <v>7</v>
      </c>
      <c r="G35" s="14" t="s">
        <v>8</v>
      </c>
      <c r="H35" s="14" t="s">
        <v>9</v>
      </c>
      <c r="I35" s="31" t="s">
        <v>20</v>
      </c>
    </row>
    <row r="36" spans="3:11" ht="28.5" customHeight="1" thickBot="1">
      <c r="C36" s="12" t="s">
        <v>21</v>
      </c>
      <c r="D36" s="32">
        <v>170634.10000000009</v>
      </c>
      <c r="E36" s="33">
        <v>1635117.9</v>
      </c>
      <c r="F36" s="33">
        <v>1576004.84</v>
      </c>
      <c r="G36" s="33">
        <f>+E36</f>
        <v>1635117.9</v>
      </c>
      <c r="H36" s="33">
        <f>+D36+E36-F36</f>
        <v>229747.15999999992</v>
      </c>
      <c r="I36" s="34" t="s">
        <v>22</v>
      </c>
      <c r="J36" s="35">
        <f>160834.17-3852.14+9.47-3.21+32.74-11.07+3.89-1.32+43.21-14.63-D36</f>
        <v>-13592.990000000107</v>
      </c>
      <c r="K36" s="35">
        <f>196150.97-11260.49+502.88-36.03+1901.69-90.79+227.65-27.17+2228.26-238.94+2.32-1.32+25.66-14.63-H36</f>
        <v>-40377.099999999919</v>
      </c>
    </row>
    <row r="37" spans="3:11" ht="14.25" customHeight="1" thickBot="1">
      <c r="C37" s="18" t="s">
        <v>23</v>
      </c>
      <c r="D37" s="19">
        <v>47186.170000000042</v>
      </c>
      <c r="E37" s="20">
        <v>451166.22</v>
      </c>
      <c r="F37" s="20">
        <v>435053.2</v>
      </c>
      <c r="G37" s="33">
        <v>6546.38</v>
      </c>
      <c r="H37" s="33">
        <f t="shared" ref="H37:H46" si="0">+D37+E37-F37</f>
        <v>63299.19</v>
      </c>
      <c r="I37" s="36"/>
      <c r="J37" s="35">
        <f>40208.71-2255.8</f>
        <v>37952.909999999996</v>
      </c>
    </row>
    <row r="38" spans="3:11" ht="13.5" customHeight="1" thickBot="1">
      <c r="C38" s="30" t="s">
        <v>24</v>
      </c>
      <c r="D38" s="37">
        <v>548.55999999999358</v>
      </c>
      <c r="E38" s="20"/>
      <c r="F38" s="20">
        <v>314.36</v>
      </c>
      <c r="G38" s="33"/>
      <c r="H38" s="33">
        <f t="shared" si="0"/>
        <v>234.19999999999357</v>
      </c>
      <c r="I38" s="38"/>
    </row>
    <row r="39" spans="3:11" ht="12.75" customHeight="1" thickBot="1">
      <c r="C39" s="18" t="s">
        <v>25</v>
      </c>
      <c r="D39" s="19">
        <v>20507.910000000033</v>
      </c>
      <c r="E39" s="20">
        <v>193008.78</v>
      </c>
      <c r="F39" s="20">
        <v>185980.12</v>
      </c>
      <c r="G39" s="33">
        <v>123963.96</v>
      </c>
      <c r="H39" s="33">
        <f t="shared" si="0"/>
        <v>27536.570000000036</v>
      </c>
      <c r="I39" s="39" t="s">
        <v>26</v>
      </c>
      <c r="J39" s="2">
        <f>25792.22-1329.86</f>
        <v>24462.36</v>
      </c>
    </row>
    <row r="40" spans="3:11" ht="33.75" customHeight="1" thickBot="1">
      <c r="C40" s="18" t="s">
        <v>27</v>
      </c>
      <c r="D40" s="19">
        <v>232.27999999998224</v>
      </c>
      <c r="E40" s="20"/>
      <c r="F40" s="20"/>
      <c r="G40" s="33"/>
      <c r="H40" s="33">
        <f t="shared" si="0"/>
        <v>232.27999999998224</v>
      </c>
      <c r="I40" s="40" t="s">
        <v>28</v>
      </c>
      <c r="J40" s="2">
        <f>12769.08+21649.25-817.34</f>
        <v>33600.990000000005</v>
      </c>
      <c r="K40" s="2">
        <f>10580.57+5474.59-157.81+27119.73-2454.71</f>
        <v>40562.370000000003</v>
      </c>
    </row>
    <row r="41" spans="3:11" ht="30.75" customHeight="1" thickBot="1">
      <c r="C41" s="18" t="s">
        <v>29</v>
      </c>
      <c r="D41" s="19">
        <v>1708.8600000000006</v>
      </c>
      <c r="E41" s="23">
        <v>16185.24</v>
      </c>
      <c r="F41" s="23">
        <v>15611.69</v>
      </c>
      <c r="G41" s="33">
        <v>37763.4</v>
      </c>
      <c r="H41" s="33">
        <f>+D41+E41-F41</f>
        <v>2282.409999999998</v>
      </c>
      <c r="I41" s="40" t="s">
        <v>30</v>
      </c>
      <c r="J41" s="2">
        <f>1951.82-111.83</f>
        <v>1839.99</v>
      </c>
    </row>
    <row r="42" spans="3:11" ht="13.5" customHeight="1" thickBot="1">
      <c r="C42" s="30" t="s">
        <v>31</v>
      </c>
      <c r="D42" s="19">
        <v>9358.0900000000111</v>
      </c>
      <c r="E42" s="23">
        <v>35513.279999999999</v>
      </c>
      <c r="F42" s="23">
        <v>42499.73</v>
      </c>
      <c r="G42" s="33"/>
      <c r="H42" s="33">
        <f>+D42+E42-F42</f>
        <v>2371.6400000000067</v>
      </c>
      <c r="I42" s="39"/>
      <c r="J42" s="2">
        <f>29728.22-1171.44</f>
        <v>28556.780000000002</v>
      </c>
    </row>
    <row r="43" spans="3:11" ht="13.5" customHeight="1" thickBot="1">
      <c r="C43" s="30" t="s">
        <v>32</v>
      </c>
      <c r="D43" s="19">
        <v>296.88000000002398</v>
      </c>
      <c r="E43" s="23"/>
      <c r="F43" s="23"/>
      <c r="G43" s="33"/>
      <c r="H43" s="33">
        <f>+D43+E43-F43</f>
        <v>296.88000000002398</v>
      </c>
      <c r="I43" s="39"/>
      <c r="J43" s="2">
        <f>3056.67-269.39+1758.29-133.39</f>
        <v>4412.1799999999994</v>
      </c>
      <c r="K43" s="2">
        <f>6438.62-2896.03+12360-5835.9</f>
        <v>10066.69</v>
      </c>
    </row>
    <row r="44" spans="3:11" ht="13.5" customHeight="1" thickBot="1">
      <c r="C44" s="30" t="s">
        <v>33</v>
      </c>
      <c r="D44" s="19">
        <v>31051.840000000011</v>
      </c>
      <c r="E44" s="23">
        <f>136325.76+21200.64</f>
        <v>157526.40000000002</v>
      </c>
      <c r="F44" s="23">
        <f>148953.34+25566.4</f>
        <v>174519.74</v>
      </c>
      <c r="G44" s="33">
        <f>+E44</f>
        <v>157526.40000000002</v>
      </c>
      <c r="H44" s="33">
        <f>+D44+E44-F44</f>
        <v>14058.500000000058</v>
      </c>
      <c r="I44" s="39" t="s">
        <v>34</v>
      </c>
    </row>
    <row r="45" spans="3:11" ht="13.5" customHeight="1" thickBot="1">
      <c r="C45" s="30" t="s">
        <v>35</v>
      </c>
      <c r="D45" s="19">
        <v>2216.1800000000003</v>
      </c>
      <c r="E45" s="23">
        <f>29522.88+10715.95+4466.81</f>
        <v>44705.64</v>
      </c>
      <c r="F45" s="23">
        <f>10413.26+4340.95+27666.11</f>
        <v>42420.32</v>
      </c>
      <c r="G45" s="33">
        <f>+E45</f>
        <v>44705.64</v>
      </c>
      <c r="H45" s="33">
        <f>+D45+E45-F45</f>
        <v>4501.5</v>
      </c>
      <c r="I45" s="39"/>
    </row>
    <row r="46" spans="3:11" ht="13.5" customHeight="1" thickBot="1">
      <c r="C46" s="18" t="s">
        <v>36</v>
      </c>
      <c r="D46" s="19">
        <v>4465.8399999999892</v>
      </c>
      <c r="E46" s="23">
        <v>42485.94</v>
      </c>
      <c r="F46" s="23">
        <v>40940.519999999997</v>
      </c>
      <c r="G46" s="33">
        <v>43773.84</v>
      </c>
      <c r="H46" s="33">
        <f t="shared" si="0"/>
        <v>6011.2599999999948</v>
      </c>
      <c r="I46" s="40" t="s">
        <v>37</v>
      </c>
      <c r="J46" s="2">
        <f>5174.03-292.13</f>
        <v>4881.8999999999996</v>
      </c>
    </row>
    <row r="47" spans="3:11" s="41" customFormat="1" ht="13.5" customHeight="1" thickBot="1">
      <c r="C47" s="18" t="s">
        <v>18</v>
      </c>
      <c r="D47" s="26">
        <f>SUM(D36:D46)</f>
        <v>288206.71000000014</v>
      </c>
      <c r="E47" s="27">
        <f>SUM(E36:E46)</f>
        <v>2575709.4</v>
      </c>
      <c r="F47" s="27">
        <f>SUM(F36:F46)</f>
        <v>2513344.5199999996</v>
      </c>
      <c r="G47" s="27">
        <f>SUM(G36:G46)</f>
        <v>2049397.5199999996</v>
      </c>
      <c r="H47" s="27">
        <f>SUM(H36:H46)</f>
        <v>350571.59</v>
      </c>
      <c r="I47" s="38"/>
    </row>
    <row r="48" spans="3:11" ht="13.5" customHeight="1" thickBot="1">
      <c r="C48" s="42" t="s">
        <v>38</v>
      </c>
      <c r="D48" s="42"/>
      <c r="E48" s="42"/>
      <c r="F48" s="42"/>
      <c r="G48" s="42"/>
      <c r="H48" s="42"/>
      <c r="I48" s="42"/>
    </row>
    <row r="49" spans="3:9" ht="50.25" customHeight="1" thickBot="1">
      <c r="C49" s="43" t="s">
        <v>39</v>
      </c>
      <c r="D49" s="44" t="s">
        <v>40</v>
      </c>
      <c r="E49" s="44"/>
      <c r="F49" s="44"/>
      <c r="G49" s="44"/>
      <c r="H49" s="44"/>
      <c r="I49" s="45" t="s">
        <v>41</v>
      </c>
    </row>
    <row r="50" spans="3:9" ht="22.5" customHeight="1">
      <c r="C50" s="46" t="s">
        <v>42</v>
      </c>
      <c r="D50" s="46"/>
      <c r="E50" s="46"/>
      <c r="F50" s="46"/>
      <c r="G50" s="46"/>
      <c r="H50" s="47">
        <f>+H33+H47</f>
        <v>369510.72999999986</v>
      </c>
    </row>
    <row r="51" spans="3:9" ht="15" hidden="1">
      <c r="C51" s="49" t="s">
        <v>43</v>
      </c>
      <c r="D51" s="49"/>
    </row>
    <row r="52" spans="3:9" ht="12.75" hidden="1" customHeight="1">
      <c r="C52" s="50" t="s">
        <v>44</v>
      </c>
    </row>
    <row r="53" spans="3:9">
      <c r="E53" s="51"/>
      <c r="F53" s="51"/>
    </row>
    <row r="54" spans="3:9" hidden="1">
      <c r="C54" s="2"/>
      <c r="D54" s="52">
        <f>+D36+D37+D41</f>
        <v>219529.13000000012</v>
      </c>
      <c r="E54" s="52">
        <f>+E36+E37+E41</f>
        <v>2102469.36</v>
      </c>
      <c r="F54" s="52">
        <f>+F36+F37+F41</f>
        <v>2026669.73</v>
      </c>
      <c r="G54" s="52">
        <f>+G36+G37+G41</f>
        <v>1679427.6799999997</v>
      </c>
      <c r="H54" s="52">
        <f>+H36+H37+H41</f>
        <v>295328.75999999989</v>
      </c>
    </row>
    <row r="55" spans="3:9" hidden="1">
      <c r="D55" s="51"/>
      <c r="H55" s="48">
        <f>43579.27+197963.43+5191.73+24702+1971.53+1185.89+1730.62+51053.93+19268.07+10.7+6718.34+0.97+1288.93</f>
        <v>354665.41000000003</v>
      </c>
    </row>
    <row r="56" spans="3:9">
      <c r="C56" s="48" t="s">
        <v>45</v>
      </c>
      <c r="E56" s="51">
        <f>+E47+E33+35165</f>
        <v>2610720.39</v>
      </c>
      <c r="F56" s="51"/>
      <c r="G56" s="51">
        <f>+G47+G33</f>
        <v>2049397.5199999996</v>
      </c>
      <c r="H56" s="51"/>
    </row>
  </sheetData>
  <mergeCells count="10">
    <mergeCell ref="C34:I34"/>
    <mergeCell ref="I36:I37"/>
    <mergeCell ref="C48:I48"/>
    <mergeCell ref="D49:H49"/>
    <mergeCell ref="C22:I22"/>
    <mergeCell ref="C23:I23"/>
    <mergeCell ref="C24:I24"/>
    <mergeCell ref="C25:I25"/>
    <mergeCell ref="C27:I27"/>
    <mergeCell ref="I28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29"/>
  <sheetViews>
    <sheetView tabSelected="1" topLeftCell="A14" zoomScaleNormal="100" zoomScaleSheetLayoutView="120" workbookViewId="0">
      <selection activeCell="D35" sqref="D35"/>
    </sheetView>
  </sheetViews>
  <sheetFormatPr defaultRowHeight="15"/>
  <cols>
    <col min="1" max="1" width="4.5703125" style="54" customWidth="1"/>
    <col min="2" max="2" width="12.42578125" style="54" customWidth="1"/>
    <col min="3" max="3" width="13.42578125" style="54" hidden="1" customWidth="1"/>
    <col min="4" max="4" width="12.140625" style="54" customWidth="1"/>
    <col min="5" max="5" width="13.5703125" style="54" customWidth="1"/>
    <col min="6" max="6" width="13.42578125" style="54" customWidth="1"/>
    <col min="7" max="7" width="14.42578125" style="54" customWidth="1"/>
    <col min="8" max="8" width="15.140625" style="54" customWidth="1"/>
    <col min="9" max="9" width="14.5703125" style="54" customWidth="1"/>
    <col min="10" max="16384" width="9.140625" style="54"/>
  </cols>
  <sheetData>
    <row r="13" spans="1:9">
      <c r="A13" s="53" t="s">
        <v>46</v>
      </c>
      <c r="B13" s="53"/>
      <c r="C13" s="53"/>
      <c r="D13" s="53"/>
      <c r="E13" s="53"/>
      <c r="F13" s="53"/>
      <c r="G13" s="53"/>
      <c r="H13" s="53"/>
      <c r="I13" s="53"/>
    </row>
    <row r="14" spans="1:9">
      <c r="A14" s="53" t="s">
        <v>47</v>
      </c>
      <c r="B14" s="53"/>
      <c r="C14" s="53"/>
      <c r="D14" s="53"/>
      <c r="E14" s="53"/>
      <c r="F14" s="53"/>
      <c r="G14" s="53"/>
      <c r="H14" s="53"/>
      <c r="I14" s="53"/>
    </row>
    <row r="15" spans="1:9">
      <c r="A15" s="53" t="s">
        <v>48</v>
      </c>
      <c r="B15" s="53"/>
      <c r="C15" s="53"/>
      <c r="D15" s="53"/>
      <c r="E15" s="53"/>
      <c r="F15" s="53"/>
      <c r="G15" s="53"/>
      <c r="H15" s="53"/>
      <c r="I15" s="53"/>
    </row>
    <row r="16" spans="1:9" ht="60">
      <c r="A16" s="55" t="s">
        <v>49</v>
      </c>
      <c r="B16" s="55" t="s">
        <v>50</v>
      </c>
      <c r="C16" s="55" t="s">
        <v>51</v>
      </c>
      <c r="D16" s="55" t="s">
        <v>52</v>
      </c>
      <c r="E16" s="55" t="s">
        <v>53</v>
      </c>
      <c r="F16" s="56" t="s">
        <v>54</v>
      </c>
      <c r="G16" s="56" t="s">
        <v>55</v>
      </c>
      <c r="H16" s="55" t="s">
        <v>56</v>
      </c>
      <c r="I16" s="55" t="s">
        <v>57</v>
      </c>
    </row>
    <row r="17" spans="1:9">
      <c r="A17" s="57" t="s">
        <v>58</v>
      </c>
      <c r="B17" s="58">
        <v>-892.45261000000016</v>
      </c>
      <c r="C17" s="58"/>
      <c r="D17" s="58">
        <v>451.16622000000001</v>
      </c>
      <c r="E17" s="58">
        <v>435.0532</v>
      </c>
      <c r="F17" s="58">
        <v>35.164999999999999</v>
      </c>
      <c r="G17" s="58">
        <v>6.5463800000000001</v>
      </c>
      <c r="H17" s="58">
        <v>63.299190000000003</v>
      </c>
      <c r="I17" s="59">
        <f>B17+D17+F17-G17</f>
        <v>-412.66777000000013</v>
      </c>
    </row>
    <row r="19" spans="1:9">
      <c r="A19" s="54" t="s">
        <v>59</v>
      </c>
    </row>
    <row r="20" spans="1:9">
      <c r="A20" s="60" t="s">
        <v>60</v>
      </c>
      <c r="B20" s="60"/>
      <c r="C20" s="60"/>
      <c r="D20" s="60"/>
      <c r="E20" s="60"/>
      <c r="F20" s="60"/>
      <c r="G20" s="60"/>
    </row>
    <row r="21" spans="1:9">
      <c r="A21" s="60" t="s">
        <v>61</v>
      </c>
      <c r="B21" s="60"/>
      <c r="C21" s="60"/>
      <c r="D21" s="60"/>
      <c r="E21" s="60"/>
      <c r="F21" s="60"/>
      <c r="G21" s="60"/>
    </row>
    <row r="22" spans="1:9">
      <c r="A22" s="60" t="s">
        <v>62</v>
      </c>
      <c r="B22" s="60"/>
      <c r="C22" s="60"/>
      <c r="D22" s="60"/>
      <c r="E22" s="60"/>
      <c r="F22" s="60"/>
      <c r="G22" s="60"/>
    </row>
    <row r="23" spans="1:9">
      <c r="A23" s="60" t="s">
        <v>63</v>
      </c>
      <c r="B23" s="60"/>
      <c r="C23" s="60"/>
      <c r="D23" s="60"/>
      <c r="E23" s="60"/>
      <c r="F23" s="60"/>
      <c r="G23" s="60"/>
    </row>
    <row r="24" spans="1:9">
      <c r="A24" s="60" t="s">
        <v>64</v>
      </c>
      <c r="B24" s="60"/>
      <c r="C24" s="60"/>
      <c r="D24" s="60"/>
      <c r="E24" s="60"/>
      <c r="F24" s="60"/>
      <c r="G24" s="60"/>
    </row>
    <row r="25" spans="1:9">
      <c r="A25" s="60" t="s">
        <v>65</v>
      </c>
      <c r="B25" s="60"/>
      <c r="C25" s="60"/>
      <c r="D25" s="60"/>
      <c r="E25" s="60"/>
      <c r="F25" s="60"/>
      <c r="G25" s="60"/>
    </row>
    <row r="26" spans="1:9">
      <c r="A26" s="60" t="s">
        <v>66</v>
      </c>
      <c r="B26" s="60"/>
      <c r="C26" s="60"/>
      <c r="D26" s="60"/>
      <c r="E26" s="60"/>
      <c r="F26" s="60"/>
      <c r="G26" s="60"/>
    </row>
    <row r="27" spans="1:9">
      <c r="A27" s="60" t="s">
        <v>67</v>
      </c>
      <c r="I27" s="61"/>
    </row>
    <row r="28" spans="1:9">
      <c r="A28" s="54" t="s">
        <v>68</v>
      </c>
      <c r="I28" s="61"/>
    </row>
    <row r="29" spans="1:9">
      <c r="I29" s="6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Центральная4 1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2024-03-06T11:41:26Z</dcterms:created>
  <dcterms:modified xsi:type="dcterms:W3CDTF">2024-03-06T11:42:31Z</dcterms:modified>
</cp:coreProperties>
</file>