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2"/>
  </bookViews>
  <sheets>
    <sheet name="Центральная4 2" sheetId="2" r:id="rId1"/>
    <sheet name="текущ" sheetId="1" r:id="rId2"/>
    <sheet name="энергосбер" sheetId="3" r:id="rId3"/>
  </sheets>
  <calcPr calcId="125725"/>
</workbook>
</file>

<file path=xl/calcChain.xml><?xml version="1.0" encoding="utf-8"?>
<calcChain xmlns="http://schemas.openxmlformats.org/spreadsheetml/2006/main">
  <c r="H18" i="3"/>
  <c r="G15"/>
  <c r="G8"/>
  <c r="H20" s="1"/>
  <c r="F8"/>
  <c r="F7"/>
  <c r="H6"/>
  <c r="H8" s="1"/>
  <c r="H57" i="2"/>
  <c r="F56"/>
  <c r="E56"/>
  <c r="D56"/>
  <c r="D49"/>
  <c r="H48"/>
  <c r="K47"/>
  <c r="J47"/>
  <c r="H47"/>
  <c r="F46"/>
  <c r="E46"/>
  <c r="H46" s="1"/>
  <c r="F45"/>
  <c r="F49" s="1"/>
  <c r="E45"/>
  <c r="H45" s="1"/>
  <c r="J44"/>
  <c r="H44"/>
  <c r="J43"/>
  <c r="H43"/>
  <c r="J42"/>
  <c r="H42"/>
  <c r="K41"/>
  <c r="J41"/>
  <c r="H41"/>
  <c r="J40"/>
  <c r="H40"/>
  <c r="J39"/>
  <c r="H39"/>
  <c r="J38"/>
  <c r="H38"/>
  <c r="H49" s="1"/>
  <c r="K37"/>
  <c r="J37"/>
  <c r="H37"/>
  <c r="H56" s="1"/>
  <c r="G37"/>
  <c r="G34"/>
  <c r="E34"/>
  <c r="D34"/>
  <c r="D62" s="1"/>
  <c r="K33"/>
  <c r="H33"/>
  <c r="K32"/>
  <c r="H32"/>
  <c r="F32"/>
  <c r="K31"/>
  <c r="H31"/>
  <c r="K30"/>
  <c r="H30"/>
  <c r="F30"/>
  <c r="F34" s="1"/>
  <c r="K29"/>
  <c r="H29"/>
  <c r="H34" s="1"/>
  <c r="I17" i="1"/>
  <c r="H21" i="3" l="1"/>
  <c r="H52" i="2"/>
  <c r="G49"/>
  <c r="G58" s="1"/>
  <c r="G45"/>
  <c r="G46"/>
  <c r="E49"/>
  <c r="E58" s="1"/>
  <c r="G56"/>
</calcChain>
</file>

<file path=xl/sharedStrings.xml><?xml version="1.0" encoding="utf-8"?>
<sst xmlns="http://schemas.openxmlformats.org/spreadsheetml/2006/main" count="100" uniqueCount="93">
  <si>
    <t>1. ОТЧЕТ</t>
  </si>
  <si>
    <t xml:space="preserve"> по выполнению плана текущего ремонта жилого дома</t>
  </si>
  <si>
    <t>№ 4/2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</si>
  <si>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</si>
  <si>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</si>
  <si>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</si>
  <si>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</si>
  <si>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</si>
  <si>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</si>
  <si>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</si>
  <si>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</si>
  <si>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</si>
  <si>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</si>
  <si>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</t>
    </r>
    <r>
      <rPr>
        <b/>
        <sz val="11"/>
        <color indexed="8"/>
        <rFont val="Calibri"/>
        <family val="2"/>
        <charset val="204"/>
      </rPr>
      <t xml:space="preserve">3.62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</si>
  <si>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</si>
  <si>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- 0.36  т.р.</t>
  </si>
  <si>
    <t>Ремонт систем ГВС, ХВС, ЦО -17.01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</si>
  <si>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</si>
  <si>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- 7.64т.р.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</si>
  <si>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</si>
  <si>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</si>
  <si>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0.86 т.р.</t>
  </si>
  <si>
    <t>Аварийные работы - 7.94 т.р.</t>
  </si>
  <si>
    <t>Расходные материалы -  0.33т.р.</t>
  </si>
  <si>
    <t>изготовление и установка откидного пандуса - 19.48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</si>
  <si>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</si>
  <si>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</si>
  <si>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</si>
  <si>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4/2  по ул. Центральная с 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</si>
  <si>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</si>
  <si>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</si>
  <si>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</si>
  <si>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</si>
  <si>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</si>
  <si>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</si>
  <si>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</si>
  <si>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</si>
  <si>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</si>
  <si>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</si>
  <si>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</si>
  <si>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</si>
  <si>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</si>
  <si>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</si>
  <si>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</si>
  <si>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</si>
  <si>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</si>
  <si>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</si>
  <si>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Н/2008-13 от 01.05.2008г.</t>
  </si>
  <si>
    <t>Текущий ремонт</t>
  </si>
  <si>
    <t>Взнос энергосбережение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</si>
  <si>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</si>
  <si>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</si>
  <si>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</si>
  <si>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</si>
  <si>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</si>
  <si>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</si>
  <si>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</si>
  <si>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</si>
  <si>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</si>
  <si>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</si>
  <si>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</si>
  <si>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</si>
  <si>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</si>
  <si>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</si>
  <si>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</si>
  <si>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</si>
  <si>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</si>
  <si>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</si>
  <si>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</si>
  <si>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</si>
  <si>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</si>
  <si>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</si>
  <si>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 xml:space="preserve"> Отчет  о работах по энергосбережению ООО "УЮТ-СЕРВИС" за 2023 год  Центральная, д. 4/2</t>
  </si>
  <si>
    <t xml:space="preserve">объем                    </t>
  </si>
  <si>
    <t>в том числе</t>
  </si>
  <si>
    <t>адрес</t>
  </si>
  <si>
    <t>наименование работ</t>
  </si>
  <si>
    <t>выполненных  работ</t>
  </si>
  <si>
    <t>сумма                             тыс. руб.</t>
  </si>
  <si>
    <t>средства        населения</t>
  </si>
  <si>
    <t>бюджетное финансирование</t>
  </si>
  <si>
    <t>Центральная, д. 4/2</t>
  </si>
  <si>
    <t>замена оконных блоков и дверей</t>
  </si>
  <si>
    <t xml:space="preserve">Итого </t>
  </si>
  <si>
    <t>Задолженность населения на 01.01.2023г.</t>
  </si>
  <si>
    <t>Начислено за 2023г.</t>
  </si>
  <si>
    <t>Оплачено населением за 2023г.</t>
  </si>
  <si>
    <t>Задолженность населения на 01.01.2024г.</t>
  </si>
  <si>
    <t>Остаток средств на лицевом счете на 01.01.2023г.</t>
  </si>
  <si>
    <t>начислено населению за 2023г.</t>
  </si>
  <si>
    <t>Перенесено со ст. "повыш.коэфф."</t>
  </si>
  <si>
    <t xml:space="preserve">Израсходовано </t>
  </si>
  <si>
    <t>Остаток средств на лицевом счете на 01.01.2024г.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</si>
</sst>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14" fillId="0" borderId="8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4" fontId="5" fillId="0" borderId="0" xfId="2" applyNumberFormat="1" applyFill="1"/>
    <xf numFmtId="4" fontId="15" fillId="0" borderId="9" xfId="2" applyNumberFormat="1" applyFont="1" applyFill="1" applyBorder="1" applyAlignment="1">
      <alignment horizontal="right" vertical="top" wrapText="1"/>
    </xf>
    <xf numFmtId="0" fontId="17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2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vertical="top" wrapText="1"/>
    </xf>
    <xf numFmtId="0" fontId="18" fillId="0" borderId="0" xfId="2" applyFont="1" applyFill="1"/>
    <xf numFmtId="4" fontId="19" fillId="0" borderId="0" xfId="2" applyNumberFormat="1" applyFont="1" applyFill="1"/>
    <xf numFmtId="0" fontId="12" fillId="0" borderId="0" xfId="2" applyFont="1" applyFill="1"/>
    <xf numFmtId="0" fontId="20" fillId="0" borderId="0" xfId="2" applyFont="1" applyFill="1"/>
    <xf numFmtId="0" fontId="15" fillId="0" borderId="0" xfId="2" applyFont="1" applyFill="1"/>
    <xf numFmtId="4" fontId="12" fillId="0" borderId="0" xfId="2" applyNumberFormat="1" applyFont="1" applyFill="1"/>
    <xf numFmtId="4" fontId="17" fillId="0" borderId="0" xfId="2" applyNumberFormat="1" applyFont="1" applyFill="1"/>
    <xf numFmtId="0" fontId="7" fillId="0" borderId="3" xfId="2" applyFont="1" applyFill="1" applyBorder="1" applyAlignment="1">
      <alignment horizontal="center" vertical="top" wrapText="1"/>
    </xf>
    <xf numFmtId="0" fontId="15" fillId="0" borderId="10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top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8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21" xfId="0" applyFont="1" applyBorder="1" applyAlignment="1">
      <alignment horizontal="center"/>
    </xf>
    <xf numFmtId="0" fontId="22" fillId="0" borderId="16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1" fillId="0" borderId="20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6" xfId="0" applyFill="1" applyBorder="1"/>
    <xf numFmtId="0" fontId="0" fillId="0" borderId="22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2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0" fontId="0" fillId="0" borderId="19" xfId="0" applyFill="1" applyBorder="1"/>
    <xf numFmtId="0" fontId="0" fillId="0" borderId="23" xfId="0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C23" workbookViewId="0">
      <selection activeCell="G40" sqref="G40"/>
    </sheetView>
  </sheetViews>
  <sheetFormatPr defaultRowHeight="12.75"/>
  <cols>
    <col min="1" max="1" width="3.42578125" style="9" hidden="1" customWidth="1"/>
    <col min="2" max="2" width="9.140625" style="9" hidden="1" customWidth="1"/>
    <col min="3" max="3" width="28.7109375" style="41" customWidth="1"/>
    <col min="4" max="4" width="13.28515625" style="41" customWidth="1"/>
    <col min="5" max="5" width="11.85546875" style="41" customWidth="1"/>
    <col min="6" max="6" width="13.28515625" style="41" customWidth="1"/>
    <col min="7" max="7" width="11.85546875" style="41" customWidth="1"/>
    <col min="8" max="8" width="13.5703125" style="41" customWidth="1"/>
    <col min="9" max="9" width="24" style="41" customWidth="1"/>
    <col min="10" max="10" width="10.140625" style="9" hidden="1" customWidth="1"/>
    <col min="11" max="11" width="10.5703125" style="9" hidden="1" customWidth="1"/>
    <col min="12" max="16384" width="9.140625" style="9"/>
  </cols>
  <sheetData>
    <row r="1" spans="3:9" ht="12.75" hidden="1" customHeight="1">
      <c r="C1" s="8"/>
      <c r="D1" s="8"/>
      <c r="E1" s="8"/>
      <c r="F1" s="8"/>
      <c r="G1" s="8"/>
      <c r="H1" s="8"/>
      <c r="I1" s="8"/>
    </row>
    <row r="2" spans="3:9" ht="13.5" hidden="1" customHeight="1" thickBot="1">
      <c r="C2" s="8"/>
      <c r="D2" s="8"/>
      <c r="E2" s="8" t="s">
        <v>25</v>
      </c>
      <c r="F2" s="8"/>
      <c r="G2" s="8"/>
      <c r="H2" s="8"/>
      <c r="I2" s="8"/>
    </row>
    <row r="3" spans="3:9" ht="13.5" hidden="1" customHeight="1" thickBot="1">
      <c r="C3" s="10"/>
      <c r="D3" s="11"/>
      <c r="E3" s="12"/>
      <c r="F3" s="12"/>
      <c r="G3" s="12"/>
      <c r="H3" s="12"/>
      <c r="I3" s="13"/>
    </row>
    <row r="4" spans="3:9" ht="12.75" hidden="1" customHeight="1">
      <c r="C4" s="14"/>
      <c r="D4" s="14"/>
      <c r="E4" s="15"/>
      <c r="F4" s="15"/>
      <c r="G4" s="15"/>
      <c r="H4" s="15"/>
      <c r="I4" s="15"/>
    </row>
    <row r="5" spans="3:9" ht="12.75" customHeight="1">
      <c r="C5" s="14"/>
      <c r="D5" s="14"/>
      <c r="E5" s="15"/>
      <c r="F5" s="15"/>
      <c r="G5" s="15"/>
      <c r="H5" s="15"/>
      <c r="I5" s="15"/>
    </row>
    <row r="6" spans="3:9" ht="12.75" customHeight="1">
      <c r="C6" s="14"/>
      <c r="D6" s="14"/>
      <c r="E6" s="15"/>
      <c r="F6" s="15"/>
      <c r="G6" s="15"/>
      <c r="H6" s="15"/>
      <c r="I6" s="15"/>
    </row>
    <row r="7" spans="3:9" ht="12.75" customHeight="1">
      <c r="C7" s="14"/>
      <c r="D7" s="14"/>
      <c r="E7" s="15"/>
      <c r="F7" s="15"/>
      <c r="G7" s="15"/>
      <c r="H7" s="15"/>
      <c r="I7" s="15"/>
    </row>
    <row r="8" spans="3:9" ht="12.75" customHeight="1">
      <c r="C8" s="14"/>
      <c r="D8" s="14"/>
      <c r="E8" s="15"/>
      <c r="F8" s="15"/>
      <c r="G8" s="15"/>
      <c r="H8" s="15"/>
      <c r="I8" s="15"/>
    </row>
    <row r="9" spans="3:9" ht="12.75" customHeight="1">
      <c r="C9" s="14"/>
      <c r="D9" s="14"/>
      <c r="E9" s="15"/>
      <c r="F9" s="15"/>
      <c r="G9" s="15"/>
      <c r="H9" s="15"/>
      <c r="I9" s="15"/>
    </row>
    <row r="10" spans="3:9" ht="12.75" customHeight="1">
      <c r="C10" s="14"/>
      <c r="D10" s="14"/>
      <c r="E10" s="15"/>
      <c r="F10" s="15"/>
      <c r="G10" s="15"/>
      <c r="H10" s="15"/>
      <c r="I10" s="15"/>
    </row>
    <row r="11" spans="3:9" ht="12.75" customHeight="1">
      <c r="C11" s="14"/>
      <c r="D11" s="14"/>
      <c r="E11" s="15"/>
      <c r="F11" s="15"/>
      <c r="G11" s="15"/>
      <c r="H11" s="15"/>
      <c r="I11" s="15"/>
    </row>
    <row r="12" spans="3:9" ht="12.75" customHeight="1">
      <c r="C12" s="14"/>
      <c r="D12" s="14"/>
      <c r="E12" s="15"/>
      <c r="F12" s="15"/>
      <c r="G12" s="15"/>
      <c r="H12" s="15"/>
      <c r="I12" s="15"/>
    </row>
    <row r="13" spans="3:9" ht="12.75" customHeight="1">
      <c r="C13" s="14"/>
      <c r="D13" s="14"/>
      <c r="E13" s="15"/>
      <c r="F13" s="15"/>
      <c r="G13" s="15"/>
      <c r="H13" s="15"/>
      <c r="I13" s="15"/>
    </row>
    <row r="14" spans="3:9" ht="12.75" customHeight="1">
      <c r="C14" s="14"/>
      <c r="D14" s="14"/>
      <c r="E14" s="15"/>
      <c r="F14" s="15"/>
      <c r="G14" s="15"/>
      <c r="H14" s="15"/>
      <c r="I14" s="15"/>
    </row>
    <row r="15" spans="3:9" ht="12.75" customHeight="1">
      <c r="C15" s="14"/>
      <c r="D15" s="14"/>
      <c r="E15" s="15"/>
      <c r="F15" s="15"/>
      <c r="G15" s="15"/>
      <c r="H15" s="15"/>
      <c r="I15" s="15"/>
    </row>
    <row r="16" spans="3:9" ht="12.75" customHeight="1">
      <c r="C16" s="14"/>
      <c r="D16" s="14"/>
      <c r="E16" s="15"/>
      <c r="F16" s="15"/>
      <c r="G16" s="15"/>
      <c r="H16" s="15"/>
      <c r="I16" s="15"/>
    </row>
    <row r="17" spans="3:11" ht="12.75" customHeight="1">
      <c r="C17" s="14"/>
      <c r="D17" s="14"/>
      <c r="E17" s="15"/>
      <c r="F17" s="15"/>
      <c r="G17" s="15"/>
      <c r="H17" s="15"/>
      <c r="I17" s="15"/>
    </row>
    <row r="18" spans="3:11" ht="12.75" customHeight="1">
      <c r="C18" s="14"/>
      <c r="D18" s="14"/>
      <c r="E18" s="15"/>
      <c r="F18" s="15"/>
      <c r="G18" s="15"/>
      <c r="H18" s="15"/>
      <c r="I18" s="15"/>
    </row>
    <row r="19" spans="3:11" ht="12.75" customHeight="1">
      <c r="C19" s="14"/>
      <c r="D19" s="14"/>
      <c r="E19" s="15"/>
      <c r="F19" s="15"/>
      <c r="G19" s="15"/>
      <c r="H19" s="15"/>
      <c r="I19" s="15"/>
    </row>
    <row r="20" spans="3:11" ht="12.75" customHeight="1">
      <c r="C20" s="14"/>
      <c r="D20" s="14"/>
      <c r="E20" s="15"/>
      <c r="F20" s="15"/>
      <c r="G20" s="15"/>
      <c r="H20" s="15"/>
      <c r="I20" s="15"/>
    </row>
    <row r="21" spans="3:11" ht="12.75" customHeight="1">
      <c r="C21" s="14"/>
      <c r="D21" s="14"/>
      <c r="E21" s="15"/>
      <c r="F21" s="15"/>
      <c r="G21" s="15"/>
      <c r="H21" s="15"/>
      <c r="I21" s="15"/>
    </row>
    <row r="22" spans="3:11" ht="12.75" customHeight="1">
      <c r="C22" s="14"/>
      <c r="D22" s="14"/>
      <c r="E22" s="15"/>
      <c r="F22" s="15"/>
      <c r="G22" s="15"/>
      <c r="H22" s="15"/>
      <c r="I22" s="15"/>
    </row>
    <row r="23" spans="3:11" ht="14.25">
      <c r="C23" s="51" t="s">
        <v>26</v>
      </c>
      <c r="D23" s="51"/>
      <c r="E23" s="51"/>
      <c r="F23" s="51"/>
      <c r="G23" s="51"/>
      <c r="H23" s="51"/>
      <c r="I23" s="51"/>
    </row>
    <row r="24" spans="3:11">
      <c r="C24" s="52" t="s">
        <v>27</v>
      </c>
      <c r="D24" s="52"/>
      <c r="E24" s="52"/>
      <c r="F24" s="52"/>
      <c r="G24" s="52"/>
      <c r="H24" s="52"/>
      <c r="I24" s="52"/>
    </row>
    <row r="25" spans="3:11">
      <c r="C25" s="52" t="s">
        <v>28</v>
      </c>
      <c r="D25" s="52"/>
      <c r="E25" s="52"/>
      <c r="F25" s="52"/>
      <c r="G25" s="52"/>
      <c r="H25" s="52"/>
      <c r="I25" s="52"/>
    </row>
    <row r="26" spans="3:11" ht="6" customHeight="1" thickBot="1">
      <c r="C26" s="53"/>
      <c r="D26" s="53"/>
      <c r="E26" s="53"/>
      <c r="F26" s="53"/>
      <c r="G26" s="53"/>
      <c r="H26" s="53"/>
      <c r="I26" s="53"/>
    </row>
    <row r="27" spans="3:11" ht="52.5" customHeight="1" thickBot="1">
      <c r="C27" s="16" t="s">
        <v>29</v>
      </c>
      <c r="D27" s="17" t="s">
        <v>30</v>
      </c>
      <c r="E27" s="18" t="s">
        <v>31</v>
      </c>
      <c r="F27" s="18" t="s">
        <v>32</v>
      </c>
      <c r="G27" s="18" t="s">
        <v>33</v>
      </c>
      <c r="H27" s="18" t="s">
        <v>34</v>
      </c>
      <c r="I27" s="17" t="s">
        <v>35</v>
      </c>
    </row>
    <row r="28" spans="3:11" ht="13.5" customHeight="1" thickBot="1">
      <c r="C28" s="54" t="s">
        <v>36</v>
      </c>
      <c r="D28" s="55"/>
      <c r="E28" s="55"/>
      <c r="F28" s="55"/>
      <c r="G28" s="55"/>
      <c r="H28" s="55"/>
      <c r="I28" s="56"/>
    </row>
    <row r="29" spans="3:11" ht="13.5" customHeight="1" thickBot="1">
      <c r="C29" s="19" t="s">
        <v>37</v>
      </c>
      <c r="D29" s="20">
        <v>8681.4100000000071</v>
      </c>
      <c r="E29" s="21"/>
      <c r="F29" s="21">
        <v>8681.41</v>
      </c>
      <c r="G29" s="21"/>
      <c r="H29" s="21">
        <f>+D29+E29-F29</f>
        <v>0</v>
      </c>
      <c r="I29" s="57" t="s">
        <v>38</v>
      </c>
      <c r="K29" s="22">
        <f>108939.39+284399.85-2157.75</f>
        <v>391181.49</v>
      </c>
    </row>
    <row r="30" spans="3:11" ht="13.5" customHeight="1" thickBot="1">
      <c r="C30" s="19" t="s">
        <v>39</v>
      </c>
      <c r="D30" s="20">
        <v>16048.2</v>
      </c>
      <c r="E30" s="23"/>
      <c r="F30" s="23">
        <f>823.11+343.43+14881.66</f>
        <v>16048.2</v>
      </c>
      <c r="G30" s="21"/>
      <c r="H30" s="21">
        <f>+D30+E30-F30</f>
        <v>0</v>
      </c>
      <c r="I30" s="58"/>
      <c r="K30" s="22">
        <f>173963.01-11747.61+85477.89</f>
        <v>247693.29000000004</v>
      </c>
    </row>
    <row r="31" spans="3:11" ht="13.5" customHeight="1" thickBot="1">
      <c r="C31" s="19" t="s">
        <v>40</v>
      </c>
      <c r="D31" s="20">
        <v>6653.6800000000039</v>
      </c>
      <c r="E31" s="23"/>
      <c r="F31" s="23">
        <v>6653.68</v>
      </c>
      <c r="G31" s="21"/>
      <c r="H31" s="21">
        <f>+D31+E31-F31</f>
        <v>0</v>
      </c>
      <c r="I31" s="58"/>
      <c r="K31" s="9">
        <f>26556.54+2565.44+102306.91-8707.11</f>
        <v>122721.78000000001</v>
      </c>
    </row>
    <row r="32" spans="3:11" ht="13.5" customHeight="1" thickBot="1">
      <c r="C32" s="19" t="s">
        <v>41</v>
      </c>
      <c r="D32" s="20">
        <v>4087.6000000000022</v>
      </c>
      <c r="E32" s="23"/>
      <c r="F32" s="23">
        <f>3807.44+680.16</f>
        <v>4487.6000000000004</v>
      </c>
      <c r="G32" s="21"/>
      <c r="H32" s="21">
        <f>+D32+E32-F32</f>
        <v>-399.99999999999818</v>
      </c>
      <c r="I32" s="58"/>
      <c r="K32" s="9">
        <f>9193.22+36924.51-3054.92+8435.61+25039.16-1590.46</f>
        <v>74947.12</v>
      </c>
    </row>
    <row r="33" spans="3:11" ht="13.5" hidden="1" customHeight="1" thickBot="1">
      <c r="C33" s="19" t="s">
        <v>42</v>
      </c>
      <c r="D33" s="20"/>
      <c r="E33" s="23"/>
      <c r="F33" s="23"/>
      <c r="G33" s="21"/>
      <c r="H33" s="21">
        <f>+D33+E33-F33</f>
        <v>0</v>
      </c>
      <c r="I33" s="59"/>
      <c r="K33" s="22">
        <f>1744.44+5490.08-20.46+2538.86-54.2+71.02+12.46</f>
        <v>9782.1999999999989</v>
      </c>
    </row>
    <row r="34" spans="3:11" ht="13.5" customHeight="1" thickBot="1">
      <c r="C34" s="19" t="s">
        <v>43</v>
      </c>
      <c r="D34" s="24">
        <f>SUM(D29:D33)</f>
        <v>35470.890000000014</v>
      </c>
      <c r="E34" s="25">
        <f>SUM(E29:E33)</f>
        <v>0</v>
      </c>
      <c r="F34" s="25">
        <f>SUM(F29:F33)</f>
        <v>35870.89</v>
      </c>
      <c r="G34" s="25">
        <f>SUM(G29:G33)</f>
        <v>0</v>
      </c>
      <c r="H34" s="25">
        <f>SUM(H29:H33)</f>
        <v>-399.99999999999818</v>
      </c>
      <c r="I34" s="26"/>
    </row>
    <row r="35" spans="3:11" ht="13.5" customHeight="1" thickBot="1">
      <c r="C35" s="46" t="s">
        <v>44</v>
      </c>
      <c r="D35" s="46"/>
      <c r="E35" s="46"/>
      <c r="F35" s="46"/>
      <c r="G35" s="46"/>
      <c r="H35" s="46"/>
      <c r="I35" s="46"/>
    </row>
    <row r="36" spans="3:11" ht="51.75" customHeight="1" thickBot="1">
      <c r="C36" s="27" t="s">
        <v>29</v>
      </c>
      <c r="D36" s="17" t="s">
        <v>30</v>
      </c>
      <c r="E36" s="18" t="s">
        <v>31</v>
      </c>
      <c r="F36" s="18" t="s">
        <v>32</v>
      </c>
      <c r="G36" s="18" t="s">
        <v>33</v>
      </c>
      <c r="H36" s="18" t="s">
        <v>34</v>
      </c>
      <c r="I36" s="28" t="s">
        <v>45</v>
      </c>
    </row>
    <row r="37" spans="3:11" ht="22.5" customHeight="1" thickBot="1">
      <c r="C37" s="16" t="s">
        <v>46</v>
      </c>
      <c r="D37" s="29">
        <v>198315.0299999998</v>
      </c>
      <c r="E37" s="30">
        <v>1898951.49</v>
      </c>
      <c r="F37" s="30">
        <v>1859718.33</v>
      </c>
      <c r="G37" s="30">
        <f>+E37</f>
        <v>1898951.49</v>
      </c>
      <c r="H37" s="30">
        <f>+D37+E37-F37</f>
        <v>237548.18999999948</v>
      </c>
      <c r="I37" s="47" t="s">
        <v>47</v>
      </c>
      <c r="J37" s="31">
        <f>238264.1-1323.32+32.18-45.65+119.22-87.33+132.32-103.27+12.89-49.94-D37</f>
        <v>38636.170000000246</v>
      </c>
      <c r="K37" s="31">
        <f>285130.61-1167.05+795.95-0.1+2846.76+350.6-0.27+3277.27-1.37+7.02-0.01+72.01-0.08-H37</f>
        <v>53763.150000000547</v>
      </c>
    </row>
    <row r="38" spans="3:11" ht="14.25" customHeight="1" thickBot="1">
      <c r="C38" s="19" t="s">
        <v>48</v>
      </c>
      <c r="D38" s="20">
        <v>41665.570000000007</v>
      </c>
      <c r="E38" s="21">
        <v>399442.01</v>
      </c>
      <c r="F38" s="21">
        <v>387728.84</v>
      </c>
      <c r="G38" s="30">
        <v>53624.53</v>
      </c>
      <c r="H38" s="30">
        <f t="shared" ref="H38:H48" si="0">+D38+E38-F38</f>
        <v>53378.739999999991</v>
      </c>
      <c r="I38" s="48"/>
      <c r="J38" s="31">
        <f>57448-224.56</f>
        <v>57223.44</v>
      </c>
    </row>
    <row r="39" spans="3:11" ht="13.5" customHeight="1" thickBot="1">
      <c r="C39" s="27" t="s">
        <v>49</v>
      </c>
      <c r="D39" s="32">
        <v>27092.689999999988</v>
      </c>
      <c r="E39" s="21">
        <v>189168.78</v>
      </c>
      <c r="F39" s="21">
        <v>210560.47</v>
      </c>
      <c r="G39" s="30">
        <v>379200</v>
      </c>
      <c r="H39" s="30">
        <f t="shared" si="0"/>
        <v>5700.9999999999709</v>
      </c>
      <c r="I39" s="33"/>
      <c r="J39" s="9">
        <f>30850.16-178.14</f>
        <v>30672.02</v>
      </c>
    </row>
    <row r="40" spans="3:11" ht="12.75" customHeight="1" thickBot="1">
      <c r="C40" s="19" t="s">
        <v>50</v>
      </c>
      <c r="D40" s="20">
        <v>24318.850000000006</v>
      </c>
      <c r="E40" s="21">
        <v>221060.77</v>
      </c>
      <c r="F40" s="21">
        <v>215405.6</v>
      </c>
      <c r="G40" s="30">
        <v>123963.96</v>
      </c>
      <c r="H40" s="30">
        <f t="shared" si="0"/>
        <v>29974.01999999999</v>
      </c>
      <c r="I40" s="33" t="s">
        <v>51</v>
      </c>
      <c r="J40" s="9">
        <f>37554.47-188.66</f>
        <v>37365.81</v>
      </c>
    </row>
    <row r="41" spans="3:11" ht="27.75" customHeight="1" thickBot="1">
      <c r="C41" s="19" t="s">
        <v>52</v>
      </c>
      <c r="D41" s="20">
        <v>1796.9899999999993</v>
      </c>
      <c r="E41" s="21"/>
      <c r="F41" s="21">
        <v>1797.07</v>
      </c>
      <c r="G41" s="30"/>
      <c r="H41" s="30">
        <f t="shared" si="0"/>
        <v>-8.0000000000609361E-2</v>
      </c>
      <c r="I41" s="34" t="s">
        <v>53</v>
      </c>
      <c r="J41" s="9">
        <f>22184.14+28100.18-280.78</f>
        <v>50003.54</v>
      </c>
      <c r="K41" s="9">
        <f>12800.29+13332.37+35105.62-244.21</f>
        <v>60994.070000000007</v>
      </c>
    </row>
    <row r="42" spans="3:11" ht="26.25" customHeight="1" thickBot="1">
      <c r="C42" s="19" t="s">
        <v>54</v>
      </c>
      <c r="D42" s="20">
        <v>2064.2499999999964</v>
      </c>
      <c r="E42" s="23">
        <v>20133.11</v>
      </c>
      <c r="F42" s="23">
        <v>19625.77</v>
      </c>
      <c r="G42" s="30">
        <v>9190.7999999999993</v>
      </c>
      <c r="H42" s="30">
        <f t="shared" si="0"/>
        <v>2571.5899999999965</v>
      </c>
      <c r="I42" s="34" t="s">
        <v>55</v>
      </c>
      <c r="J42" s="9">
        <f>2950.95-11.48</f>
        <v>2939.47</v>
      </c>
    </row>
    <row r="43" spans="3:11" ht="13.5" customHeight="1" thickBot="1">
      <c r="C43" s="27" t="s">
        <v>56</v>
      </c>
      <c r="D43" s="20">
        <v>1507.5399999999997</v>
      </c>
      <c r="E43" s="23"/>
      <c r="F43" s="23">
        <v>1507.54</v>
      </c>
      <c r="G43" s="30"/>
      <c r="H43" s="30">
        <f t="shared" si="0"/>
        <v>0</v>
      </c>
      <c r="I43" s="33"/>
      <c r="J43" s="9">
        <f>43333.16-335.8</f>
        <v>42997.36</v>
      </c>
    </row>
    <row r="44" spans="3:11" ht="13.5" customHeight="1" thickBot="1">
      <c r="C44" s="19" t="s">
        <v>57</v>
      </c>
      <c r="D44" s="20">
        <v>5080.8300000000017</v>
      </c>
      <c r="E44" s="23">
        <v>48319.31</v>
      </c>
      <c r="F44" s="23">
        <v>47339.1</v>
      </c>
      <c r="G44" s="30">
        <v>43773.84</v>
      </c>
      <c r="H44" s="30">
        <f t="shared" si="0"/>
        <v>6061.0400000000009</v>
      </c>
      <c r="I44" s="34" t="s">
        <v>58</v>
      </c>
      <c r="J44" s="9">
        <f>7398.21-29.34</f>
        <v>7368.87</v>
      </c>
    </row>
    <row r="45" spans="3:11" ht="13.5" customHeight="1" thickBot="1">
      <c r="C45" s="19" t="s">
        <v>59</v>
      </c>
      <c r="D45" s="20">
        <v>7015.5499999999884</v>
      </c>
      <c r="E45" s="23">
        <f>97569.02+9879.83</f>
        <v>107448.85</v>
      </c>
      <c r="F45" s="23">
        <f>2.19+94487.83+0.21+8536.96</f>
        <v>103027.19</v>
      </c>
      <c r="G45" s="30">
        <f>+E45</f>
        <v>107448.85</v>
      </c>
      <c r="H45" s="30">
        <f t="shared" si="0"/>
        <v>11437.209999999992</v>
      </c>
      <c r="I45" s="34" t="s">
        <v>60</v>
      </c>
    </row>
    <row r="46" spans="3:11" ht="13.5" customHeight="1" thickBot="1">
      <c r="C46" s="19" t="s">
        <v>61</v>
      </c>
      <c r="D46" s="20">
        <v>17518.380000000005</v>
      </c>
      <c r="E46" s="23">
        <f>67932.66+9729.36+4056.36</f>
        <v>81718.38</v>
      </c>
      <c r="F46" s="23">
        <f>4.39+12259.94+29204+68450.21+73.52</f>
        <v>109992.06000000001</v>
      </c>
      <c r="G46" s="30">
        <f>+E46</f>
        <v>81718.38</v>
      </c>
      <c r="H46" s="21">
        <f t="shared" si="0"/>
        <v>-10755.300000000003</v>
      </c>
      <c r="I46" s="34"/>
    </row>
    <row r="47" spans="3:11" ht="13.5" customHeight="1" thickBot="1">
      <c r="C47" s="27" t="s">
        <v>62</v>
      </c>
      <c r="D47" s="20">
        <v>-120.20999999999958</v>
      </c>
      <c r="E47" s="23"/>
      <c r="F47" s="23"/>
      <c r="G47" s="30"/>
      <c r="H47" s="21">
        <f t="shared" si="0"/>
        <v>-120.20999999999958</v>
      </c>
      <c r="I47" s="34"/>
      <c r="J47" s="9">
        <f>4058.73+2009.81</f>
        <v>6068.54</v>
      </c>
      <c r="K47" s="9">
        <f>12363.64-300.54+24924.05-611.8</f>
        <v>36375.349999999991</v>
      </c>
    </row>
    <row r="48" spans="3:11" ht="13.5" hidden="1" customHeight="1" thickBot="1">
      <c r="C48" s="19" t="s">
        <v>63</v>
      </c>
      <c r="D48" s="20">
        <v>0</v>
      </c>
      <c r="E48" s="23"/>
      <c r="F48" s="23"/>
      <c r="G48" s="30"/>
      <c r="H48" s="23">
        <f t="shared" si="0"/>
        <v>0</v>
      </c>
      <c r="I48" s="34"/>
    </row>
    <row r="49" spans="3:9" s="36" customFormat="1" ht="13.5" customHeight="1" thickBot="1">
      <c r="C49" s="19" t="s">
        <v>43</v>
      </c>
      <c r="D49" s="24">
        <f>SUM(D37:D48)</f>
        <v>326255.46999999974</v>
      </c>
      <c r="E49" s="25">
        <f>SUM(E37:E48)</f>
        <v>2966242.6999999997</v>
      </c>
      <c r="F49" s="25">
        <f>SUM(F37:F48)</f>
        <v>2956701.97</v>
      </c>
      <c r="G49" s="25">
        <f>SUM(G37:G48)</f>
        <v>2697871.8499999996</v>
      </c>
      <c r="H49" s="25">
        <f>SUM(H37:H48)</f>
        <v>335796.19999999949</v>
      </c>
      <c r="I49" s="35"/>
    </row>
    <row r="50" spans="3:9" ht="13.5" customHeight="1" thickBot="1">
      <c r="C50" s="49" t="s">
        <v>64</v>
      </c>
      <c r="D50" s="49"/>
      <c r="E50" s="49"/>
      <c r="F50" s="49"/>
      <c r="G50" s="49"/>
      <c r="H50" s="49"/>
      <c r="I50" s="49"/>
    </row>
    <row r="51" spans="3:9" ht="51" customHeight="1" thickBot="1">
      <c r="C51" s="37" t="s">
        <v>65</v>
      </c>
      <c r="D51" s="50" t="s">
        <v>66</v>
      </c>
      <c r="E51" s="50"/>
      <c r="F51" s="50"/>
      <c r="G51" s="50"/>
      <c r="H51" s="50"/>
      <c r="I51" s="38" t="s">
        <v>67</v>
      </c>
    </row>
    <row r="52" spans="3:9" ht="18.75" customHeight="1">
      <c r="C52" s="39" t="s">
        <v>68</v>
      </c>
      <c r="D52" s="39"/>
      <c r="E52" s="39"/>
      <c r="F52" s="39"/>
      <c r="G52" s="39"/>
      <c r="H52" s="40">
        <f>+H34+H49</f>
        <v>335396.19999999949</v>
      </c>
    </row>
    <row r="53" spans="3:9" ht="13.5" hidden="1" customHeight="1">
      <c r="C53" s="41" t="s">
        <v>69</v>
      </c>
      <c r="D53" s="42"/>
    </row>
    <row r="54" spans="3:9" ht="12.75" hidden="1" customHeight="1">
      <c r="C54" s="43" t="s">
        <v>70</v>
      </c>
    </row>
    <row r="55" spans="3:9">
      <c r="E55" s="44"/>
      <c r="F55" s="44"/>
    </row>
    <row r="56" spans="3:9" hidden="1">
      <c r="D56" s="45">
        <f>+D37+D38+D39+D42</f>
        <v>269137.5399999998</v>
      </c>
      <c r="E56" s="45">
        <f>+E37+E38+E39+E42</f>
        <v>2507695.3899999997</v>
      </c>
      <c r="F56" s="45">
        <f>+F37+F38+F39+F42</f>
        <v>2477633.41</v>
      </c>
      <c r="G56" s="45">
        <f>+G37+G38+G39+G42</f>
        <v>2340966.8199999998</v>
      </c>
      <c r="H56" s="45">
        <f>+H37+H38+H39+H42</f>
        <v>299199.51999999944</v>
      </c>
    </row>
    <row r="57" spans="3:9" hidden="1">
      <c r="D57" s="44"/>
      <c r="H57" s="41">
        <f>72474.74+332311.27+8710.28+41543.83+3497.71+16930.12+8813.42+67730.36+7846.74+35846.78+21.9+10705.44+2.12+1985.77</f>
        <v>608420.4800000001</v>
      </c>
    </row>
    <row r="58" spans="3:9">
      <c r="C58" s="41" t="s">
        <v>71</v>
      </c>
      <c r="E58" s="44">
        <f>+E49+E34+35165</f>
        <v>3001407.6999999997</v>
      </c>
      <c r="F58" s="44"/>
      <c r="G58" s="44">
        <f>+G49+G34</f>
        <v>2697871.8499999996</v>
      </c>
      <c r="H58" s="44"/>
    </row>
    <row r="60" spans="3:9" hidden="1">
      <c r="D60" s="41">
        <v>229544.61</v>
      </c>
    </row>
    <row r="61" spans="3:9" hidden="1">
      <c r="D61" s="41">
        <v>833744.23</v>
      </c>
    </row>
    <row r="62" spans="3:9" hidden="1">
      <c r="D62" s="44">
        <f>+D61-D34-D49</f>
        <v>472017.87000000023</v>
      </c>
    </row>
  </sheetData>
  <mergeCells count="10">
    <mergeCell ref="C35:I35"/>
    <mergeCell ref="I37:I38"/>
    <mergeCell ref="C50:I50"/>
    <mergeCell ref="D51:H51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0"/>
  <sheetViews>
    <sheetView topLeftCell="A13" zoomScaleNormal="100" zoomScaleSheetLayoutView="120" workbookViewId="0">
      <selection activeCell="G38" sqref="G38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6" width="13.5703125" customWidth="1"/>
    <col min="7" max="7" width="15.42578125" customWidth="1"/>
    <col min="8" max="8" width="15.140625" customWidth="1"/>
    <col min="9" max="9" width="14.140625" customWidth="1"/>
  </cols>
  <sheetData>
    <row r="13" spans="1:9">
      <c r="A13" s="60" t="s">
        <v>0</v>
      </c>
      <c r="B13" s="60"/>
      <c r="C13" s="60"/>
      <c r="D13" s="60"/>
      <c r="E13" s="60"/>
      <c r="F13" s="60"/>
      <c r="G13" s="60"/>
      <c r="H13" s="60"/>
      <c r="I13" s="60"/>
    </row>
    <row r="14" spans="1:9">
      <c r="A14" s="61" t="s">
        <v>1</v>
      </c>
      <c r="B14" s="61"/>
      <c r="C14" s="61"/>
      <c r="D14" s="61"/>
      <c r="E14" s="61"/>
      <c r="F14" s="61"/>
      <c r="G14" s="61"/>
      <c r="H14" s="61"/>
      <c r="I14" s="61"/>
    </row>
    <row r="15" spans="1:9">
      <c r="A15" s="62" t="s">
        <v>2</v>
      </c>
      <c r="B15" s="62"/>
      <c r="C15" s="62"/>
      <c r="D15" s="62"/>
      <c r="E15" s="62"/>
      <c r="F15" s="62"/>
      <c r="G15" s="62"/>
      <c r="H15" s="62"/>
      <c r="I15" s="62"/>
    </row>
    <row r="16" spans="1:9" ht="60">
      <c r="A16" s="1" t="s">
        <v>3</v>
      </c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9</v>
      </c>
      <c r="H16" s="1" t="s">
        <v>10</v>
      </c>
      <c r="I16" s="1" t="s">
        <v>11</v>
      </c>
    </row>
    <row r="17" spans="1:9">
      <c r="A17" s="3" t="s">
        <v>12</v>
      </c>
      <c r="B17" s="4">
        <v>-428.5500199999999</v>
      </c>
      <c r="C17" s="4"/>
      <c r="D17" s="4">
        <v>399.44200999999998</v>
      </c>
      <c r="E17" s="4">
        <v>387.72883999999999</v>
      </c>
      <c r="F17" s="4">
        <v>35.164999999999999</v>
      </c>
      <c r="G17" s="4">
        <v>53.62453</v>
      </c>
      <c r="H17" s="4">
        <v>53.378740000000001</v>
      </c>
      <c r="I17" s="5">
        <f>B17+D17+F17-G17</f>
        <v>-47.567539999999923</v>
      </c>
    </row>
    <row r="19" spans="1:9">
      <c r="A19" t="s">
        <v>13</v>
      </c>
    </row>
    <row r="20" spans="1:9">
      <c r="A20" s="6" t="s">
        <v>14</v>
      </c>
      <c r="B20" s="6"/>
      <c r="C20" s="6"/>
      <c r="D20" s="6"/>
      <c r="E20" s="6"/>
      <c r="F20" s="6"/>
    </row>
    <row r="21" spans="1:9">
      <c r="A21" s="6" t="s">
        <v>15</v>
      </c>
      <c r="B21" s="6"/>
      <c r="C21" s="6"/>
      <c r="D21" s="6"/>
      <c r="E21" s="6"/>
      <c r="F21" s="6"/>
    </row>
    <row r="22" spans="1:9">
      <c r="A22" s="6" t="s">
        <v>16</v>
      </c>
      <c r="B22" s="6"/>
      <c r="C22" s="6"/>
      <c r="D22" s="6"/>
      <c r="E22" s="6"/>
      <c r="F22" s="6"/>
    </row>
    <row r="23" spans="1:9">
      <c r="A23" s="6" t="s">
        <v>17</v>
      </c>
      <c r="B23" s="6"/>
      <c r="C23" s="6"/>
      <c r="D23" s="6"/>
      <c r="E23" s="6"/>
      <c r="F23" s="6"/>
    </row>
    <row r="24" spans="1:9" ht="14.1" customHeight="1">
      <c r="A24" s="6" t="s">
        <v>18</v>
      </c>
      <c r="B24" s="6"/>
      <c r="C24" s="6"/>
      <c r="D24" s="6"/>
      <c r="E24" s="6"/>
      <c r="F24" s="6"/>
    </row>
    <row r="25" spans="1:9">
      <c r="A25" t="s">
        <v>19</v>
      </c>
    </row>
    <row r="26" spans="1:9">
      <c r="A26" t="s">
        <v>20</v>
      </c>
    </row>
    <row r="27" spans="1:9">
      <c r="A27" s="6" t="s">
        <v>21</v>
      </c>
    </row>
    <row r="28" spans="1:9">
      <c r="A28" t="s">
        <v>22</v>
      </c>
      <c r="G28" s="7"/>
      <c r="I28" s="7"/>
    </row>
    <row r="29" spans="1:9">
      <c r="A29" t="s">
        <v>23</v>
      </c>
      <c r="G29" s="7"/>
      <c r="I29" s="7"/>
    </row>
    <row r="30" spans="1:9">
      <c r="A30" t="s">
        <v>24</v>
      </c>
      <c r="I30" s="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1"/>
  <sheetViews>
    <sheetView tabSelected="1" zoomScaleNormal="100" zoomScaleSheetLayoutView="120" workbookViewId="0">
      <selection activeCell="B3" sqref="B3"/>
    </sheetView>
  </sheetViews>
  <sheetFormatPr defaultRowHeight="15"/>
  <cols>
    <col min="2" max="2" width="17.140625" customWidth="1"/>
    <col min="3" max="3" width="13" customWidth="1"/>
    <col min="4" max="4" width="7" customWidth="1"/>
    <col min="5" max="5" width="15.7109375" customWidth="1"/>
    <col min="6" max="6" width="13.5703125" customWidth="1"/>
    <col min="7" max="7" width="13.28515625" customWidth="1"/>
    <col min="8" max="8" width="14.28515625" customWidth="1"/>
    <col min="9" max="9" width="15.140625" customWidth="1"/>
    <col min="10" max="10" width="14.28515625" customWidth="1"/>
    <col min="258" max="258" width="17.140625" customWidth="1"/>
    <col min="259" max="259" width="13" customWidth="1"/>
    <col min="260" max="260" width="7" customWidth="1"/>
    <col min="261" max="261" width="15.7109375" customWidth="1"/>
    <col min="262" max="262" width="13.5703125" customWidth="1"/>
    <col min="263" max="263" width="13.28515625" customWidth="1"/>
    <col min="264" max="264" width="14.28515625" customWidth="1"/>
    <col min="265" max="265" width="15.140625" customWidth="1"/>
    <col min="266" max="266" width="14.28515625" customWidth="1"/>
    <col min="514" max="514" width="17.140625" customWidth="1"/>
    <col min="515" max="515" width="13" customWidth="1"/>
    <col min="516" max="516" width="7" customWidth="1"/>
    <col min="517" max="517" width="15.7109375" customWidth="1"/>
    <col min="518" max="518" width="13.5703125" customWidth="1"/>
    <col min="519" max="519" width="13.28515625" customWidth="1"/>
    <col min="520" max="520" width="14.28515625" customWidth="1"/>
    <col min="521" max="521" width="15.140625" customWidth="1"/>
    <col min="522" max="522" width="14.28515625" customWidth="1"/>
    <col min="770" max="770" width="17.140625" customWidth="1"/>
    <col min="771" max="771" width="13" customWidth="1"/>
    <col min="772" max="772" width="7" customWidth="1"/>
    <col min="773" max="773" width="15.7109375" customWidth="1"/>
    <col min="774" max="774" width="13.5703125" customWidth="1"/>
    <col min="775" max="775" width="13.28515625" customWidth="1"/>
    <col min="776" max="776" width="14.28515625" customWidth="1"/>
    <col min="777" max="777" width="15.140625" customWidth="1"/>
    <col min="778" max="778" width="14.28515625" customWidth="1"/>
    <col min="1026" max="1026" width="17.140625" customWidth="1"/>
    <col min="1027" max="1027" width="13" customWidth="1"/>
    <col min="1028" max="1028" width="7" customWidth="1"/>
    <col min="1029" max="1029" width="15.7109375" customWidth="1"/>
    <col min="1030" max="1030" width="13.5703125" customWidth="1"/>
    <col min="1031" max="1031" width="13.28515625" customWidth="1"/>
    <col min="1032" max="1032" width="14.28515625" customWidth="1"/>
    <col min="1033" max="1033" width="15.140625" customWidth="1"/>
    <col min="1034" max="1034" width="14.28515625" customWidth="1"/>
    <col min="1282" max="1282" width="17.140625" customWidth="1"/>
    <col min="1283" max="1283" width="13" customWidth="1"/>
    <col min="1284" max="1284" width="7" customWidth="1"/>
    <col min="1285" max="1285" width="15.7109375" customWidth="1"/>
    <col min="1286" max="1286" width="13.5703125" customWidth="1"/>
    <col min="1287" max="1287" width="13.28515625" customWidth="1"/>
    <col min="1288" max="1288" width="14.28515625" customWidth="1"/>
    <col min="1289" max="1289" width="15.140625" customWidth="1"/>
    <col min="1290" max="1290" width="14.28515625" customWidth="1"/>
    <col min="1538" max="1538" width="17.140625" customWidth="1"/>
    <col min="1539" max="1539" width="13" customWidth="1"/>
    <col min="1540" max="1540" width="7" customWidth="1"/>
    <col min="1541" max="1541" width="15.7109375" customWidth="1"/>
    <col min="1542" max="1542" width="13.5703125" customWidth="1"/>
    <col min="1543" max="1543" width="13.28515625" customWidth="1"/>
    <col min="1544" max="1544" width="14.28515625" customWidth="1"/>
    <col min="1545" max="1545" width="15.140625" customWidth="1"/>
    <col min="1546" max="1546" width="14.28515625" customWidth="1"/>
    <col min="1794" max="1794" width="17.140625" customWidth="1"/>
    <col min="1795" max="1795" width="13" customWidth="1"/>
    <col min="1796" max="1796" width="7" customWidth="1"/>
    <col min="1797" max="1797" width="15.7109375" customWidth="1"/>
    <col min="1798" max="1798" width="13.5703125" customWidth="1"/>
    <col min="1799" max="1799" width="13.28515625" customWidth="1"/>
    <col min="1800" max="1800" width="14.28515625" customWidth="1"/>
    <col min="1801" max="1801" width="15.140625" customWidth="1"/>
    <col min="1802" max="1802" width="14.28515625" customWidth="1"/>
    <col min="2050" max="2050" width="17.140625" customWidth="1"/>
    <col min="2051" max="2051" width="13" customWidth="1"/>
    <col min="2052" max="2052" width="7" customWidth="1"/>
    <col min="2053" max="2053" width="15.7109375" customWidth="1"/>
    <col min="2054" max="2054" width="13.5703125" customWidth="1"/>
    <col min="2055" max="2055" width="13.28515625" customWidth="1"/>
    <col min="2056" max="2056" width="14.28515625" customWidth="1"/>
    <col min="2057" max="2057" width="15.140625" customWidth="1"/>
    <col min="2058" max="2058" width="14.28515625" customWidth="1"/>
    <col min="2306" max="2306" width="17.140625" customWidth="1"/>
    <col min="2307" max="2307" width="13" customWidth="1"/>
    <col min="2308" max="2308" width="7" customWidth="1"/>
    <col min="2309" max="2309" width="15.7109375" customWidth="1"/>
    <col min="2310" max="2310" width="13.5703125" customWidth="1"/>
    <col min="2311" max="2311" width="13.28515625" customWidth="1"/>
    <col min="2312" max="2312" width="14.28515625" customWidth="1"/>
    <col min="2313" max="2313" width="15.140625" customWidth="1"/>
    <col min="2314" max="2314" width="14.28515625" customWidth="1"/>
    <col min="2562" max="2562" width="17.140625" customWidth="1"/>
    <col min="2563" max="2563" width="13" customWidth="1"/>
    <col min="2564" max="2564" width="7" customWidth="1"/>
    <col min="2565" max="2565" width="15.7109375" customWidth="1"/>
    <col min="2566" max="2566" width="13.5703125" customWidth="1"/>
    <col min="2567" max="2567" width="13.28515625" customWidth="1"/>
    <col min="2568" max="2568" width="14.28515625" customWidth="1"/>
    <col min="2569" max="2569" width="15.140625" customWidth="1"/>
    <col min="2570" max="2570" width="14.28515625" customWidth="1"/>
    <col min="2818" max="2818" width="17.140625" customWidth="1"/>
    <col min="2819" max="2819" width="13" customWidth="1"/>
    <col min="2820" max="2820" width="7" customWidth="1"/>
    <col min="2821" max="2821" width="15.7109375" customWidth="1"/>
    <col min="2822" max="2822" width="13.5703125" customWidth="1"/>
    <col min="2823" max="2823" width="13.28515625" customWidth="1"/>
    <col min="2824" max="2824" width="14.28515625" customWidth="1"/>
    <col min="2825" max="2825" width="15.140625" customWidth="1"/>
    <col min="2826" max="2826" width="14.28515625" customWidth="1"/>
    <col min="3074" max="3074" width="17.140625" customWidth="1"/>
    <col min="3075" max="3075" width="13" customWidth="1"/>
    <col min="3076" max="3076" width="7" customWidth="1"/>
    <col min="3077" max="3077" width="15.7109375" customWidth="1"/>
    <col min="3078" max="3078" width="13.5703125" customWidth="1"/>
    <col min="3079" max="3079" width="13.28515625" customWidth="1"/>
    <col min="3080" max="3080" width="14.28515625" customWidth="1"/>
    <col min="3081" max="3081" width="15.140625" customWidth="1"/>
    <col min="3082" max="3082" width="14.28515625" customWidth="1"/>
    <col min="3330" max="3330" width="17.140625" customWidth="1"/>
    <col min="3331" max="3331" width="13" customWidth="1"/>
    <col min="3332" max="3332" width="7" customWidth="1"/>
    <col min="3333" max="3333" width="15.7109375" customWidth="1"/>
    <col min="3334" max="3334" width="13.5703125" customWidth="1"/>
    <col min="3335" max="3335" width="13.28515625" customWidth="1"/>
    <col min="3336" max="3336" width="14.28515625" customWidth="1"/>
    <col min="3337" max="3337" width="15.140625" customWidth="1"/>
    <col min="3338" max="3338" width="14.28515625" customWidth="1"/>
    <col min="3586" max="3586" width="17.140625" customWidth="1"/>
    <col min="3587" max="3587" width="13" customWidth="1"/>
    <col min="3588" max="3588" width="7" customWidth="1"/>
    <col min="3589" max="3589" width="15.7109375" customWidth="1"/>
    <col min="3590" max="3590" width="13.5703125" customWidth="1"/>
    <col min="3591" max="3591" width="13.28515625" customWidth="1"/>
    <col min="3592" max="3592" width="14.28515625" customWidth="1"/>
    <col min="3593" max="3593" width="15.140625" customWidth="1"/>
    <col min="3594" max="3594" width="14.28515625" customWidth="1"/>
    <col min="3842" max="3842" width="17.140625" customWidth="1"/>
    <col min="3843" max="3843" width="13" customWidth="1"/>
    <col min="3844" max="3844" width="7" customWidth="1"/>
    <col min="3845" max="3845" width="15.7109375" customWidth="1"/>
    <col min="3846" max="3846" width="13.5703125" customWidth="1"/>
    <col min="3847" max="3847" width="13.28515625" customWidth="1"/>
    <col min="3848" max="3848" width="14.28515625" customWidth="1"/>
    <col min="3849" max="3849" width="15.140625" customWidth="1"/>
    <col min="3850" max="3850" width="14.28515625" customWidth="1"/>
    <col min="4098" max="4098" width="17.140625" customWidth="1"/>
    <col min="4099" max="4099" width="13" customWidth="1"/>
    <col min="4100" max="4100" width="7" customWidth="1"/>
    <col min="4101" max="4101" width="15.7109375" customWidth="1"/>
    <col min="4102" max="4102" width="13.5703125" customWidth="1"/>
    <col min="4103" max="4103" width="13.28515625" customWidth="1"/>
    <col min="4104" max="4104" width="14.28515625" customWidth="1"/>
    <col min="4105" max="4105" width="15.140625" customWidth="1"/>
    <col min="4106" max="4106" width="14.28515625" customWidth="1"/>
    <col min="4354" max="4354" width="17.140625" customWidth="1"/>
    <col min="4355" max="4355" width="13" customWidth="1"/>
    <col min="4356" max="4356" width="7" customWidth="1"/>
    <col min="4357" max="4357" width="15.7109375" customWidth="1"/>
    <col min="4358" max="4358" width="13.5703125" customWidth="1"/>
    <col min="4359" max="4359" width="13.28515625" customWidth="1"/>
    <col min="4360" max="4360" width="14.28515625" customWidth="1"/>
    <col min="4361" max="4361" width="15.140625" customWidth="1"/>
    <col min="4362" max="4362" width="14.28515625" customWidth="1"/>
    <col min="4610" max="4610" width="17.140625" customWidth="1"/>
    <col min="4611" max="4611" width="13" customWidth="1"/>
    <col min="4612" max="4612" width="7" customWidth="1"/>
    <col min="4613" max="4613" width="15.7109375" customWidth="1"/>
    <col min="4614" max="4614" width="13.5703125" customWidth="1"/>
    <col min="4615" max="4615" width="13.28515625" customWidth="1"/>
    <col min="4616" max="4616" width="14.28515625" customWidth="1"/>
    <col min="4617" max="4617" width="15.140625" customWidth="1"/>
    <col min="4618" max="4618" width="14.28515625" customWidth="1"/>
    <col min="4866" max="4866" width="17.140625" customWidth="1"/>
    <col min="4867" max="4867" width="13" customWidth="1"/>
    <col min="4868" max="4868" width="7" customWidth="1"/>
    <col min="4869" max="4869" width="15.7109375" customWidth="1"/>
    <col min="4870" max="4870" width="13.5703125" customWidth="1"/>
    <col min="4871" max="4871" width="13.28515625" customWidth="1"/>
    <col min="4872" max="4872" width="14.28515625" customWidth="1"/>
    <col min="4873" max="4873" width="15.140625" customWidth="1"/>
    <col min="4874" max="4874" width="14.28515625" customWidth="1"/>
    <col min="5122" max="5122" width="17.140625" customWidth="1"/>
    <col min="5123" max="5123" width="13" customWidth="1"/>
    <col min="5124" max="5124" width="7" customWidth="1"/>
    <col min="5125" max="5125" width="15.7109375" customWidth="1"/>
    <col min="5126" max="5126" width="13.5703125" customWidth="1"/>
    <col min="5127" max="5127" width="13.28515625" customWidth="1"/>
    <col min="5128" max="5128" width="14.28515625" customWidth="1"/>
    <col min="5129" max="5129" width="15.140625" customWidth="1"/>
    <col min="5130" max="5130" width="14.28515625" customWidth="1"/>
    <col min="5378" max="5378" width="17.140625" customWidth="1"/>
    <col min="5379" max="5379" width="13" customWidth="1"/>
    <col min="5380" max="5380" width="7" customWidth="1"/>
    <col min="5381" max="5381" width="15.7109375" customWidth="1"/>
    <col min="5382" max="5382" width="13.5703125" customWidth="1"/>
    <col min="5383" max="5383" width="13.28515625" customWidth="1"/>
    <col min="5384" max="5384" width="14.28515625" customWidth="1"/>
    <col min="5385" max="5385" width="15.140625" customWidth="1"/>
    <col min="5386" max="5386" width="14.28515625" customWidth="1"/>
    <col min="5634" max="5634" width="17.140625" customWidth="1"/>
    <col min="5635" max="5635" width="13" customWidth="1"/>
    <col min="5636" max="5636" width="7" customWidth="1"/>
    <col min="5637" max="5637" width="15.7109375" customWidth="1"/>
    <col min="5638" max="5638" width="13.5703125" customWidth="1"/>
    <col min="5639" max="5639" width="13.28515625" customWidth="1"/>
    <col min="5640" max="5640" width="14.28515625" customWidth="1"/>
    <col min="5641" max="5641" width="15.140625" customWidth="1"/>
    <col min="5642" max="5642" width="14.28515625" customWidth="1"/>
    <col min="5890" max="5890" width="17.140625" customWidth="1"/>
    <col min="5891" max="5891" width="13" customWidth="1"/>
    <col min="5892" max="5892" width="7" customWidth="1"/>
    <col min="5893" max="5893" width="15.7109375" customWidth="1"/>
    <col min="5894" max="5894" width="13.5703125" customWidth="1"/>
    <col min="5895" max="5895" width="13.28515625" customWidth="1"/>
    <col min="5896" max="5896" width="14.28515625" customWidth="1"/>
    <col min="5897" max="5897" width="15.140625" customWidth="1"/>
    <col min="5898" max="5898" width="14.28515625" customWidth="1"/>
    <col min="6146" max="6146" width="17.140625" customWidth="1"/>
    <col min="6147" max="6147" width="13" customWidth="1"/>
    <col min="6148" max="6148" width="7" customWidth="1"/>
    <col min="6149" max="6149" width="15.7109375" customWidth="1"/>
    <col min="6150" max="6150" width="13.5703125" customWidth="1"/>
    <col min="6151" max="6151" width="13.28515625" customWidth="1"/>
    <col min="6152" max="6152" width="14.28515625" customWidth="1"/>
    <col min="6153" max="6153" width="15.140625" customWidth="1"/>
    <col min="6154" max="6154" width="14.28515625" customWidth="1"/>
    <col min="6402" max="6402" width="17.140625" customWidth="1"/>
    <col min="6403" max="6403" width="13" customWidth="1"/>
    <col min="6404" max="6404" width="7" customWidth="1"/>
    <col min="6405" max="6405" width="15.7109375" customWidth="1"/>
    <col min="6406" max="6406" width="13.5703125" customWidth="1"/>
    <col min="6407" max="6407" width="13.28515625" customWidth="1"/>
    <col min="6408" max="6408" width="14.28515625" customWidth="1"/>
    <col min="6409" max="6409" width="15.140625" customWidth="1"/>
    <col min="6410" max="6410" width="14.28515625" customWidth="1"/>
    <col min="6658" max="6658" width="17.140625" customWidth="1"/>
    <col min="6659" max="6659" width="13" customWidth="1"/>
    <col min="6660" max="6660" width="7" customWidth="1"/>
    <col min="6661" max="6661" width="15.7109375" customWidth="1"/>
    <col min="6662" max="6662" width="13.5703125" customWidth="1"/>
    <col min="6663" max="6663" width="13.28515625" customWidth="1"/>
    <col min="6664" max="6664" width="14.28515625" customWidth="1"/>
    <col min="6665" max="6665" width="15.140625" customWidth="1"/>
    <col min="6666" max="6666" width="14.28515625" customWidth="1"/>
    <col min="6914" max="6914" width="17.140625" customWidth="1"/>
    <col min="6915" max="6915" width="13" customWidth="1"/>
    <col min="6916" max="6916" width="7" customWidth="1"/>
    <col min="6917" max="6917" width="15.7109375" customWidth="1"/>
    <col min="6918" max="6918" width="13.5703125" customWidth="1"/>
    <col min="6919" max="6919" width="13.28515625" customWidth="1"/>
    <col min="6920" max="6920" width="14.28515625" customWidth="1"/>
    <col min="6921" max="6921" width="15.140625" customWidth="1"/>
    <col min="6922" max="6922" width="14.28515625" customWidth="1"/>
    <col min="7170" max="7170" width="17.140625" customWidth="1"/>
    <col min="7171" max="7171" width="13" customWidth="1"/>
    <col min="7172" max="7172" width="7" customWidth="1"/>
    <col min="7173" max="7173" width="15.7109375" customWidth="1"/>
    <col min="7174" max="7174" width="13.5703125" customWidth="1"/>
    <col min="7175" max="7175" width="13.28515625" customWidth="1"/>
    <col min="7176" max="7176" width="14.28515625" customWidth="1"/>
    <col min="7177" max="7177" width="15.140625" customWidth="1"/>
    <col min="7178" max="7178" width="14.28515625" customWidth="1"/>
    <col min="7426" max="7426" width="17.140625" customWidth="1"/>
    <col min="7427" max="7427" width="13" customWidth="1"/>
    <col min="7428" max="7428" width="7" customWidth="1"/>
    <col min="7429" max="7429" width="15.7109375" customWidth="1"/>
    <col min="7430" max="7430" width="13.5703125" customWidth="1"/>
    <col min="7431" max="7431" width="13.28515625" customWidth="1"/>
    <col min="7432" max="7432" width="14.28515625" customWidth="1"/>
    <col min="7433" max="7433" width="15.140625" customWidth="1"/>
    <col min="7434" max="7434" width="14.28515625" customWidth="1"/>
    <col min="7682" max="7682" width="17.140625" customWidth="1"/>
    <col min="7683" max="7683" width="13" customWidth="1"/>
    <col min="7684" max="7684" width="7" customWidth="1"/>
    <col min="7685" max="7685" width="15.7109375" customWidth="1"/>
    <col min="7686" max="7686" width="13.5703125" customWidth="1"/>
    <col min="7687" max="7687" width="13.28515625" customWidth="1"/>
    <col min="7688" max="7688" width="14.28515625" customWidth="1"/>
    <col min="7689" max="7689" width="15.140625" customWidth="1"/>
    <col min="7690" max="7690" width="14.28515625" customWidth="1"/>
    <col min="7938" max="7938" width="17.140625" customWidth="1"/>
    <col min="7939" max="7939" width="13" customWidth="1"/>
    <col min="7940" max="7940" width="7" customWidth="1"/>
    <col min="7941" max="7941" width="15.7109375" customWidth="1"/>
    <col min="7942" max="7942" width="13.5703125" customWidth="1"/>
    <col min="7943" max="7943" width="13.28515625" customWidth="1"/>
    <col min="7944" max="7944" width="14.28515625" customWidth="1"/>
    <col min="7945" max="7945" width="15.140625" customWidth="1"/>
    <col min="7946" max="7946" width="14.28515625" customWidth="1"/>
    <col min="8194" max="8194" width="17.140625" customWidth="1"/>
    <col min="8195" max="8195" width="13" customWidth="1"/>
    <col min="8196" max="8196" width="7" customWidth="1"/>
    <col min="8197" max="8197" width="15.7109375" customWidth="1"/>
    <col min="8198" max="8198" width="13.5703125" customWidth="1"/>
    <col min="8199" max="8199" width="13.28515625" customWidth="1"/>
    <col min="8200" max="8200" width="14.28515625" customWidth="1"/>
    <col min="8201" max="8201" width="15.140625" customWidth="1"/>
    <col min="8202" max="8202" width="14.28515625" customWidth="1"/>
    <col min="8450" max="8450" width="17.140625" customWidth="1"/>
    <col min="8451" max="8451" width="13" customWidth="1"/>
    <col min="8452" max="8452" width="7" customWidth="1"/>
    <col min="8453" max="8453" width="15.7109375" customWidth="1"/>
    <col min="8454" max="8454" width="13.5703125" customWidth="1"/>
    <col min="8455" max="8455" width="13.28515625" customWidth="1"/>
    <col min="8456" max="8456" width="14.28515625" customWidth="1"/>
    <col min="8457" max="8457" width="15.140625" customWidth="1"/>
    <col min="8458" max="8458" width="14.28515625" customWidth="1"/>
    <col min="8706" max="8706" width="17.140625" customWidth="1"/>
    <col min="8707" max="8707" width="13" customWidth="1"/>
    <col min="8708" max="8708" width="7" customWidth="1"/>
    <col min="8709" max="8709" width="15.7109375" customWidth="1"/>
    <col min="8710" max="8710" width="13.5703125" customWidth="1"/>
    <col min="8711" max="8711" width="13.28515625" customWidth="1"/>
    <col min="8712" max="8712" width="14.28515625" customWidth="1"/>
    <col min="8713" max="8713" width="15.140625" customWidth="1"/>
    <col min="8714" max="8714" width="14.28515625" customWidth="1"/>
    <col min="8962" max="8962" width="17.140625" customWidth="1"/>
    <col min="8963" max="8963" width="13" customWidth="1"/>
    <col min="8964" max="8964" width="7" customWidth="1"/>
    <col min="8965" max="8965" width="15.7109375" customWidth="1"/>
    <col min="8966" max="8966" width="13.5703125" customWidth="1"/>
    <col min="8967" max="8967" width="13.28515625" customWidth="1"/>
    <col min="8968" max="8968" width="14.28515625" customWidth="1"/>
    <col min="8969" max="8969" width="15.140625" customWidth="1"/>
    <col min="8970" max="8970" width="14.28515625" customWidth="1"/>
    <col min="9218" max="9218" width="17.140625" customWidth="1"/>
    <col min="9219" max="9219" width="13" customWidth="1"/>
    <col min="9220" max="9220" width="7" customWidth="1"/>
    <col min="9221" max="9221" width="15.7109375" customWidth="1"/>
    <col min="9222" max="9222" width="13.5703125" customWidth="1"/>
    <col min="9223" max="9223" width="13.28515625" customWidth="1"/>
    <col min="9224" max="9224" width="14.28515625" customWidth="1"/>
    <col min="9225" max="9225" width="15.140625" customWidth="1"/>
    <col min="9226" max="9226" width="14.28515625" customWidth="1"/>
    <col min="9474" max="9474" width="17.140625" customWidth="1"/>
    <col min="9475" max="9475" width="13" customWidth="1"/>
    <col min="9476" max="9476" width="7" customWidth="1"/>
    <col min="9477" max="9477" width="15.7109375" customWidth="1"/>
    <col min="9478" max="9478" width="13.5703125" customWidth="1"/>
    <col min="9479" max="9479" width="13.28515625" customWidth="1"/>
    <col min="9480" max="9480" width="14.28515625" customWidth="1"/>
    <col min="9481" max="9481" width="15.140625" customWidth="1"/>
    <col min="9482" max="9482" width="14.28515625" customWidth="1"/>
    <col min="9730" max="9730" width="17.140625" customWidth="1"/>
    <col min="9731" max="9731" width="13" customWidth="1"/>
    <col min="9732" max="9732" width="7" customWidth="1"/>
    <col min="9733" max="9733" width="15.7109375" customWidth="1"/>
    <col min="9734" max="9734" width="13.5703125" customWidth="1"/>
    <col min="9735" max="9735" width="13.28515625" customWidth="1"/>
    <col min="9736" max="9736" width="14.28515625" customWidth="1"/>
    <col min="9737" max="9737" width="15.140625" customWidth="1"/>
    <col min="9738" max="9738" width="14.28515625" customWidth="1"/>
    <col min="9986" max="9986" width="17.140625" customWidth="1"/>
    <col min="9987" max="9987" width="13" customWidth="1"/>
    <col min="9988" max="9988" width="7" customWidth="1"/>
    <col min="9989" max="9989" width="15.7109375" customWidth="1"/>
    <col min="9990" max="9990" width="13.5703125" customWidth="1"/>
    <col min="9991" max="9991" width="13.28515625" customWidth="1"/>
    <col min="9992" max="9992" width="14.28515625" customWidth="1"/>
    <col min="9993" max="9993" width="15.140625" customWidth="1"/>
    <col min="9994" max="9994" width="14.28515625" customWidth="1"/>
    <col min="10242" max="10242" width="17.140625" customWidth="1"/>
    <col min="10243" max="10243" width="13" customWidth="1"/>
    <col min="10244" max="10244" width="7" customWidth="1"/>
    <col min="10245" max="10245" width="15.7109375" customWidth="1"/>
    <col min="10246" max="10246" width="13.5703125" customWidth="1"/>
    <col min="10247" max="10247" width="13.28515625" customWidth="1"/>
    <col min="10248" max="10248" width="14.28515625" customWidth="1"/>
    <col min="10249" max="10249" width="15.140625" customWidth="1"/>
    <col min="10250" max="10250" width="14.28515625" customWidth="1"/>
    <col min="10498" max="10498" width="17.140625" customWidth="1"/>
    <col min="10499" max="10499" width="13" customWidth="1"/>
    <col min="10500" max="10500" width="7" customWidth="1"/>
    <col min="10501" max="10501" width="15.7109375" customWidth="1"/>
    <col min="10502" max="10502" width="13.5703125" customWidth="1"/>
    <col min="10503" max="10503" width="13.28515625" customWidth="1"/>
    <col min="10504" max="10504" width="14.28515625" customWidth="1"/>
    <col min="10505" max="10505" width="15.140625" customWidth="1"/>
    <col min="10506" max="10506" width="14.28515625" customWidth="1"/>
    <col min="10754" max="10754" width="17.140625" customWidth="1"/>
    <col min="10755" max="10755" width="13" customWidth="1"/>
    <col min="10756" max="10756" width="7" customWidth="1"/>
    <col min="10757" max="10757" width="15.7109375" customWidth="1"/>
    <col min="10758" max="10758" width="13.5703125" customWidth="1"/>
    <col min="10759" max="10759" width="13.28515625" customWidth="1"/>
    <col min="10760" max="10760" width="14.28515625" customWidth="1"/>
    <col min="10761" max="10761" width="15.140625" customWidth="1"/>
    <col min="10762" max="10762" width="14.28515625" customWidth="1"/>
    <col min="11010" max="11010" width="17.140625" customWidth="1"/>
    <col min="11011" max="11011" width="13" customWidth="1"/>
    <col min="11012" max="11012" width="7" customWidth="1"/>
    <col min="11013" max="11013" width="15.7109375" customWidth="1"/>
    <col min="11014" max="11014" width="13.5703125" customWidth="1"/>
    <col min="11015" max="11015" width="13.28515625" customWidth="1"/>
    <col min="11016" max="11016" width="14.28515625" customWidth="1"/>
    <col min="11017" max="11017" width="15.140625" customWidth="1"/>
    <col min="11018" max="11018" width="14.28515625" customWidth="1"/>
    <col min="11266" max="11266" width="17.140625" customWidth="1"/>
    <col min="11267" max="11267" width="13" customWidth="1"/>
    <col min="11268" max="11268" width="7" customWidth="1"/>
    <col min="11269" max="11269" width="15.7109375" customWidth="1"/>
    <col min="11270" max="11270" width="13.5703125" customWidth="1"/>
    <col min="11271" max="11271" width="13.28515625" customWidth="1"/>
    <col min="11272" max="11272" width="14.28515625" customWidth="1"/>
    <col min="11273" max="11273" width="15.140625" customWidth="1"/>
    <col min="11274" max="11274" width="14.28515625" customWidth="1"/>
    <col min="11522" max="11522" width="17.140625" customWidth="1"/>
    <col min="11523" max="11523" width="13" customWidth="1"/>
    <col min="11524" max="11524" width="7" customWidth="1"/>
    <col min="11525" max="11525" width="15.7109375" customWidth="1"/>
    <col min="11526" max="11526" width="13.5703125" customWidth="1"/>
    <col min="11527" max="11527" width="13.28515625" customWidth="1"/>
    <col min="11528" max="11528" width="14.28515625" customWidth="1"/>
    <col min="11529" max="11529" width="15.140625" customWidth="1"/>
    <col min="11530" max="11530" width="14.28515625" customWidth="1"/>
    <col min="11778" max="11778" width="17.140625" customWidth="1"/>
    <col min="11779" max="11779" width="13" customWidth="1"/>
    <col min="11780" max="11780" width="7" customWidth="1"/>
    <col min="11781" max="11781" width="15.7109375" customWidth="1"/>
    <col min="11782" max="11782" width="13.5703125" customWidth="1"/>
    <col min="11783" max="11783" width="13.28515625" customWidth="1"/>
    <col min="11784" max="11784" width="14.28515625" customWidth="1"/>
    <col min="11785" max="11785" width="15.140625" customWidth="1"/>
    <col min="11786" max="11786" width="14.28515625" customWidth="1"/>
    <col min="12034" max="12034" width="17.140625" customWidth="1"/>
    <col min="12035" max="12035" width="13" customWidth="1"/>
    <col min="12036" max="12036" width="7" customWidth="1"/>
    <col min="12037" max="12037" width="15.7109375" customWidth="1"/>
    <col min="12038" max="12038" width="13.5703125" customWidth="1"/>
    <col min="12039" max="12039" width="13.28515625" customWidth="1"/>
    <col min="12040" max="12040" width="14.28515625" customWidth="1"/>
    <col min="12041" max="12041" width="15.140625" customWidth="1"/>
    <col min="12042" max="12042" width="14.28515625" customWidth="1"/>
    <col min="12290" max="12290" width="17.140625" customWidth="1"/>
    <col min="12291" max="12291" width="13" customWidth="1"/>
    <col min="12292" max="12292" width="7" customWidth="1"/>
    <col min="12293" max="12293" width="15.7109375" customWidth="1"/>
    <col min="12294" max="12294" width="13.5703125" customWidth="1"/>
    <col min="12295" max="12295" width="13.28515625" customWidth="1"/>
    <col min="12296" max="12296" width="14.28515625" customWidth="1"/>
    <col min="12297" max="12297" width="15.140625" customWidth="1"/>
    <col min="12298" max="12298" width="14.28515625" customWidth="1"/>
    <col min="12546" max="12546" width="17.140625" customWidth="1"/>
    <col min="12547" max="12547" width="13" customWidth="1"/>
    <col min="12548" max="12548" width="7" customWidth="1"/>
    <col min="12549" max="12549" width="15.7109375" customWidth="1"/>
    <col min="12550" max="12550" width="13.5703125" customWidth="1"/>
    <col min="12551" max="12551" width="13.28515625" customWidth="1"/>
    <col min="12552" max="12552" width="14.28515625" customWidth="1"/>
    <col min="12553" max="12553" width="15.140625" customWidth="1"/>
    <col min="12554" max="12554" width="14.28515625" customWidth="1"/>
    <col min="12802" max="12802" width="17.140625" customWidth="1"/>
    <col min="12803" max="12803" width="13" customWidth="1"/>
    <col min="12804" max="12804" width="7" customWidth="1"/>
    <col min="12805" max="12805" width="15.7109375" customWidth="1"/>
    <col min="12806" max="12806" width="13.5703125" customWidth="1"/>
    <col min="12807" max="12807" width="13.28515625" customWidth="1"/>
    <col min="12808" max="12808" width="14.28515625" customWidth="1"/>
    <col min="12809" max="12809" width="15.140625" customWidth="1"/>
    <col min="12810" max="12810" width="14.28515625" customWidth="1"/>
    <col min="13058" max="13058" width="17.140625" customWidth="1"/>
    <col min="13059" max="13059" width="13" customWidth="1"/>
    <col min="13060" max="13060" width="7" customWidth="1"/>
    <col min="13061" max="13061" width="15.7109375" customWidth="1"/>
    <col min="13062" max="13062" width="13.5703125" customWidth="1"/>
    <col min="13063" max="13063" width="13.28515625" customWidth="1"/>
    <col min="13064" max="13064" width="14.28515625" customWidth="1"/>
    <col min="13065" max="13065" width="15.140625" customWidth="1"/>
    <col min="13066" max="13066" width="14.28515625" customWidth="1"/>
    <col min="13314" max="13314" width="17.140625" customWidth="1"/>
    <col min="13315" max="13315" width="13" customWidth="1"/>
    <col min="13316" max="13316" width="7" customWidth="1"/>
    <col min="13317" max="13317" width="15.7109375" customWidth="1"/>
    <col min="13318" max="13318" width="13.5703125" customWidth="1"/>
    <col min="13319" max="13319" width="13.28515625" customWidth="1"/>
    <col min="13320" max="13320" width="14.28515625" customWidth="1"/>
    <col min="13321" max="13321" width="15.140625" customWidth="1"/>
    <col min="13322" max="13322" width="14.28515625" customWidth="1"/>
    <col min="13570" max="13570" width="17.140625" customWidth="1"/>
    <col min="13571" max="13571" width="13" customWidth="1"/>
    <col min="13572" max="13572" width="7" customWidth="1"/>
    <col min="13573" max="13573" width="15.7109375" customWidth="1"/>
    <col min="13574" max="13574" width="13.5703125" customWidth="1"/>
    <col min="13575" max="13575" width="13.28515625" customWidth="1"/>
    <col min="13576" max="13576" width="14.28515625" customWidth="1"/>
    <col min="13577" max="13577" width="15.140625" customWidth="1"/>
    <col min="13578" max="13578" width="14.28515625" customWidth="1"/>
    <col min="13826" max="13826" width="17.140625" customWidth="1"/>
    <col min="13827" max="13827" width="13" customWidth="1"/>
    <col min="13828" max="13828" width="7" customWidth="1"/>
    <col min="13829" max="13829" width="15.7109375" customWidth="1"/>
    <col min="13830" max="13830" width="13.5703125" customWidth="1"/>
    <col min="13831" max="13831" width="13.28515625" customWidth="1"/>
    <col min="13832" max="13832" width="14.28515625" customWidth="1"/>
    <col min="13833" max="13833" width="15.140625" customWidth="1"/>
    <col min="13834" max="13834" width="14.28515625" customWidth="1"/>
    <col min="14082" max="14082" width="17.140625" customWidth="1"/>
    <col min="14083" max="14083" width="13" customWidth="1"/>
    <col min="14084" max="14084" width="7" customWidth="1"/>
    <col min="14085" max="14085" width="15.7109375" customWidth="1"/>
    <col min="14086" max="14086" width="13.5703125" customWidth="1"/>
    <col min="14087" max="14087" width="13.28515625" customWidth="1"/>
    <col min="14088" max="14088" width="14.28515625" customWidth="1"/>
    <col min="14089" max="14089" width="15.140625" customWidth="1"/>
    <col min="14090" max="14090" width="14.28515625" customWidth="1"/>
    <col min="14338" max="14338" width="17.140625" customWidth="1"/>
    <col min="14339" max="14339" width="13" customWidth="1"/>
    <col min="14340" max="14340" width="7" customWidth="1"/>
    <col min="14341" max="14341" width="15.7109375" customWidth="1"/>
    <col min="14342" max="14342" width="13.5703125" customWidth="1"/>
    <col min="14343" max="14343" width="13.28515625" customWidth="1"/>
    <col min="14344" max="14344" width="14.28515625" customWidth="1"/>
    <col min="14345" max="14345" width="15.140625" customWidth="1"/>
    <col min="14346" max="14346" width="14.28515625" customWidth="1"/>
    <col min="14594" max="14594" width="17.140625" customWidth="1"/>
    <col min="14595" max="14595" width="13" customWidth="1"/>
    <col min="14596" max="14596" width="7" customWidth="1"/>
    <col min="14597" max="14597" width="15.7109375" customWidth="1"/>
    <col min="14598" max="14598" width="13.5703125" customWidth="1"/>
    <col min="14599" max="14599" width="13.28515625" customWidth="1"/>
    <col min="14600" max="14600" width="14.28515625" customWidth="1"/>
    <col min="14601" max="14601" width="15.140625" customWidth="1"/>
    <col min="14602" max="14602" width="14.28515625" customWidth="1"/>
    <col min="14850" max="14850" width="17.140625" customWidth="1"/>
    <col min="14851" max="14851" width="13" customWidth="1"/>
    <col min="14852" max="14852" width="7" customWidth="1"/>
    <col min="14853" max="14853" width="15.7109375" customWidth="1"/>
    <col min="14854" max="14854" width="13.5703125" customWidth="1"/>
    <col min="14855" max="14855" width="13.28515625" customWidth="1"/>
    <col min="14856" max="14856" width="14.28515625" customWidth="1"/>
    <col min="14857" max="14857" width="15.140625" customWidth="1"/>
    <col min="14858" max="14858" width="14.28515625" customWidth="1"/>
    <col min="15106" max="15106" width="17.140625" customWidth="1"/>
    <col min="15107" max="15107" width="13" customWidth="1"/>
    <col min="15108" max="15108" width="7" customWidth="1"/>
    <col min="15109" max="15109" width="15.7109375" customWidth="1"/>
    <col min="15110" max="15110" width="13.5703125" customWidth="1"/>
    <col min="15111" max="15111" width="13.28515625" customWidth="1"/>
    <col min="15112" max="15112" width="14.28515625" customWidth="1"/>
    <col min="15113" max="15113" width="15.140625" customWidth="1"/>
    <col min="15114" max="15114" width="14.28515625" customWidth="1"/>
    <col min="15362" max="15362" width="17.140625" customWidth="1"/>
    <col min="15363" max="15363" width="13" customWidth="1"/>
    <col min="15364" max="15364" width="7" customWidth="1"/>
    <col min="15365" max="15365" width="15.7109375" customWidth="1"/>
    <col min="15366" max="15366" width="13.5703125" customWidth="1"/>
    <col min="15367" max="15367" width="13.28515625" customWidth="1"/>
    <col min="15368" max="15368" width="14.28515625" customWidth="1"/>
    <col min="15369" max="15369" width="15.140625" customWidth="1"/>
    <col min="15370" max="15370" width="14.28515625" customWidth="1"/>
    <col min="15618" max="15618" width="17.140625" customWidth="1"/>
    <col min="15619" max="15619" width="13" customWidth="1"/>
    <col min="15620" max="15620" width="7" customWidth="1"/>
    <col min="15621" max="15621" width="15.7109375" customWidth="1"/>
    <col min="15622" max="15622" width="13.5703125" customWidth="1"/>
    <col min="15623" max="15623" width="13.28515625" customWidth="1"/>
    <col min="15624" max="15624" width="14.28515625" customWidth="1"/>
    <col min="15625" max="15625" width="15.140625" customWidth="1"/>
    <col min="15626" max="15626" width="14.28515625" customWidth="1"/>
    <col min="15874" max="15874" width="17.140625" customWidth="1"/>
    <col min="15875" max="15875" width="13" customWidth="1"/>
    <col min="15876" max="15876" width="7" customWidth="1"/>
    <col min="15877" max="15877" width="15.7109375" customWidth="1"/>
    <col min="15878" max="15878" width="13.5703125" customWidth="1"/>
    <col min="15879" max="15879" width="13.28515625" customWidth="1"/>
    <col min="15880" max="15880" width="14.28515625" customWidth="1"/>
    <col min="15881" max="15881" width="15.140625" customWidth="1"/>
    <col min="15882" max="15882" width="14.28515625" customWidth="1"/>
    <col min="16130" max="16130" width="17.140625" customWidth="1"/>
    <col min="16131" max="16131" width="13" customWidth="1"/>
    <col min="16132" max="16132" width="7" customWidth="1"/>
    <col min="16133" max="16133" width="15.7109375" customWidth="1"/>
    <col min="16134" max="16134" width="13.5703125" customWidth="1"/>
    <col min="16135" max="16135" width="13.28515625" customWidth="1"/>
    <col min="16136" max="16136" width="14.28515625" customWidth="1"/>
    <col min="16137" max="16137" width="15.140625" customWidth="1"/>
    <col min="16138" max="16138" width="14.28515625" customWidth="1"/>
  </cols>
  <sheetData>
    <row r="2" spans="2:10">
      <c r="B2" s="63" t="s">
        <v>72</v>
      </c>
      <c r="C2" s="63"/>
      <c r="D2" s="63"/>
      <c r="E2" s="63"/>
      <c r="F2" s="63"/>
      <c r="G2" s="63"/>
      <c r="H2" s="63"/>
      <c r="I2" s="63"/>
      <c r="J2" s="64"/>
    </row>
    <row r="3" spans="2:10">
      <c r="B3" s="65"/>
      <c r="C3" s="65"/>
      <c r="D3" s="65"/>
      <c r="E3" s="65"/>
      <c r="F3" s="65"/>
      <c r="G3" s="65"/>
      <c r="H3" s="65"/>
      <c r="I3" s="65"/>
      <c r="J3" s="65"/>
    </row>
    <row r="4" spans="2:10">
      <c r="B4" s="66"/>
      <c r="C4" s="67"/>
      <c r="D4" s="68"/>
      <c r="E4" s="69" t="s">
        <v>73</v>
      </c>
      <c r="F4" s="70"/>
      <c r="G4" s="71" t="s">
        <v>74</v>
      </c>
      <c r="H4" s="72"/>
      <c r="I4" s="73"/>
      <c r="J4" s="65"/>
    </row>
    <row r="5" spans="2:10" ht="39">
      <c r="B5" s="74" t="s">
        <v>75</v>
      </c>
      <c r="C5" s="75" t="s">
        <v>76</v>
      </c>
      <c r="D5" s="76"/>
      <c r="E5" s="77" t="s">
        <v>77</v>
      </c>
      <c r="F5" s="77" t="s">
        <v>78</v>
      </c>
      <c r="G5" s="78" t="s">
        <v>79</v>
      </c>
      <c r="H5" s="79" t="s">
        <v>80</v>
      </c>
      <c r="I5" s="73"/>
      <c r="J5" s="65"/>
    </row>
    <row r="6" spans="2:10" ht="32.25" customHeight="1">
      <c r="B6" s="80" t="s">
        <v>81</v>
      </c>
      <c r="C6" s="81" t="s">
        <v>82</v>
      </c>
      <c r="D6" s="82"/>
      <c r="E6" s="83"/>
      <c r="F6" s="84">
        <v>3160000</v>
      </c>
      <c r="G6" s="84">
        <v>379200</v>
      </c>
      <c r="H6" s="84">
        <f>+F6-G6</f>
        <v>2780800</v>
      </c>
      <c r="I6" s="73"/>
      <c r="J6" s="65"/>
    </row>
    <row r="7" spans="2:10">
      <c r="B7" s="85"/>
      <c r="C7" s="86"/>
      <c r="D7" s="86"/>
      <c r="E7" s="87"/>
      <c r="F7" s="84">
        <f>G7+H7</f>
        <v>0</v>
      </c>
      <c r="G7" s="84"/>
      <c r="H7" s="84"/>
      <c r="I7" s="65"/>
      <c r="J7" s="65"/>
    </row>
    <row r="8" spans="2:10">
      <c r="B8" s="87" t="s">
        <v>83</v>
      </c>
      <c r="C8" s="88"/>
      <c r="D8" s="88"/>
      <c r="E8" s="88"/>
      <c r="F8" s="89">
        <f>SUM(F6:F7)</f>
        <v>3160000</v>
      </c>
      <c r="G8" s="89">
        <f>SUM(G6:G7)</f>
        <v>379200</v>
      </c>
      <c r="H8" s="89">
        <f>SUM(H6:H7)</f>
        <v>2780800</v>
      </c>
      <c r="I8" s="65"/>
      <c r="J8" s="65"/>
    </row>
    <row r="9" spans="2:10">
      <c r="B9" s="90"/>
      <c r="C9" s="88"/>
      <c r="D9" s="88"/>
      <c r="E9" s="88"/>
      <c r="F9" s="88"/>
      <c r="G9" s="73"/>
      <c r="H9" s="73"/>
      <c r="I9" s="65"/>
    </row>
    <row r="10" spans="2:10">
      <c r="B10" s="90"/>
      <c r="C10" s="88"/>
      <c r="D10" s="88"/>
      <c r="E10" s="88"/>
      <c r="F10" s="88"/>
      <c r="G10" s="73"/>
      <c r="H10" s="73"/>
      <c r="I10" s="65"/>
    </row>
    <row r="11" spans="2:10">
      <c r="B11" s="90"/>
      <c r="C11" s="88"/>
      <c r="D11" s="88"/>
      <c r="E11" s="88"/>
      <c r="F11" s="88"/>
      <c r="G11" s="73"/>
      <c r="H11" s="73"/>
      <c r="I11" s="65"/>
    </row>
    <row r="12" spans="2:10">
      <c r="B12" s="65"/>
      <c r="C12" s="91" t="s">
        <v>84</v>
      </c>
      <c r="D12" s="92"/>
      <c r="E12" s="92"/>
      <c r="F12" s="92"/>
      <c r="G12" s="93">
        <v>27092.69</v>
      </c>
      <c r="H12" s="65"/>
      <c r="I12" s="65"/>
    </row>
    <row r="13" spans="2:10">
      <c r="B13" s="65"/>
      <c r="C13" s="91" t="s">
        <v>85</v>
      </c>
      <c r="D13" s="92"/>
      <c r="E13" s="92"/>
      <c r="F13" s="92"/>
      <c r="G13" s="94">
        <v>189168.78</v>
      </c>
      <c r="H13" s="65"/>
      <c r="I13" s="65"/>
    </row>
    <row r="14" spans="2:10">
      <c r="B14" s="65"/>
      <c r="C14" s="91" t="s">
        <v>86</v>
      </c>
      <c r="D14" s="92"/>
      <c r="E14" s="92"/>
      <c r="F14" s="92"/>
      <c r="G14" s="94">
        <v>210560.47</v>
      </c>
      <c r="H14" s="65"/>
      <c r="I14" s="65"/>
    </row>
    <row r="15" spans="2:10">
      <c r="B15" s="65"/>
      <c r="C15" s="91" t="s">
        <v>87</v>
      </c>
      <c r="D15" s="92"/>
      <c r="E15" s="92"/>
      <c r="F15" s="92"/>
      <c r="G15" s="93">
        <f>G12+G13-G14</f>
        <v>5701</v>
      </c>
      <c r="H15" s="65"/>
      <c r="I15" s="65"/>
    </row>
    <row r="16" spans="2:10">
      <c r="B16" s="65"/>
      <c r="C16" s="95"/>
      <c r="D16" s="95"/>
      <c r="E16" s="95"/>
      <c r="F16" s="95"/>
      <c r="G16" s="95"/>
      <c r="H16" s="95"/>
      <c r="I16" s="65"/>
    </row>
    <row r="17" spans="2:8">
      <c r="B17" s="65"/>
      <c r="C17" s="91" t="s">
        <v>88</v>
      </c>
      <c r="D17" s="92"/>
      <c r="E17" s="92"/>
      <c r="F17" s="92"/>
      <c r="G17" s="92"/>
      <c r="H17" s="96">
        <v>94586.84</v>
      </c>
    </row>
    <row r="18" spans="2:8">
      <c r="B18" s="65"/>
      <c r="C18" s="91" t="s">
        <v>89</v>
      </c>
      <c r="D18" s="92"/>
      <c r="E18" s="92"/>
      <c r="F18" s="92"/>
      <c r="G18" s="92"/>
      <c r="H18" s="97">
        <f>+G13</f>
        <v>189168.78</v>
      </c>
    </row>
    <row r="19" spans="2:8">
      <c r="B19" s="65"/>
      <c r="C19" s="91" t="s">
        <v>90</v>
      </c>
      <c r="D19" s="92"/>
      <c r="E19" s="92"/>
      <c r="F19" s="92"/>
      <c r="G19" s="92"/>
      <c r="H19" s="98"/>
    </row>
    <row r="20" spans="2:8">
      <c r="B20" s="65"/>
      <c r="C20" s="91" t="s">
        <v>91</v>
      </c>
      <c r="D20" s="92"/>
      <c r="E20" s="92"/>
      <c r="F20" s="92"/>
      <c r="G20" s="92"/>
      <c r="H20" s="99">
        <f>+G8</f>
        <v>379200</v>
      </c>
    </row>
    <row r="21" spans="2:8">
      <c r="B21" s="65"/>
      <c r="C21" s="100" t="s">
        <v>92</v>
      </c>
      <c r="D21" s="101"/>
      <c r="E21" s="101"/>
      <c r="F21" s="101"/>
      <c r="G21" s="101"/>
      <c r="H21" s="96">
        <f>H19+H18+H17-H20</f>
        <v>-95444.38</v>
      </c>
    </row>
  </sheetData>
  <mergeCells count="5">
    <mergeCell ref="B2:I2"/>
    <mergeCell ref="G4:H4"/>
    <mergeCell ref="C5:D5"/>
    <mergeCell ref="C6:D6"/>
    <mergeCell ref="C7:D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Центральная4 2</vt:lpstr>
      <vt:lpstr>текущ</vt:lpstr>
      <vt:lpstr>энергосбер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2024-03-06T11:42:38Z</dcterms:created>
  <dcterms:modified xsi:type="dcterms:W3CDTF">2024-03-12T07:20:21Z</dcterms:modified>
</cp:coreProperties>
</file>