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Центральная6 1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5" i="1"/>
  <c r="F54"/>
  <c r="E54"/>
  <c r="D54"/>
  <c r="D47"/>
  <c r="J46"/>
  <c r="H46"/>
  <c r="H45"/>
  <c r="G45"/>
  <c r="F45"/>
  <c r="G44"/>
  <c r="F44"/>
  <c r="F47" s="1"/>
  <c r="E44"/>
  <c r="E47" s="1"/>
  <c r="E56" s="1"/>
  <c r="K43"/>
  <c r="J43"/>
  <c r="H43"/>
  <c r="F43"/>
  <c r="J42"/>
  <c r="H42"/>
  <c r="J41"/>
  <c r="H41"/>
  <c r="K40"/>
  <c r="J40"/>
  <c r="H40"/>
  <c r="J39"/>
  <c r="H39"/>
  <c r="J38"/>
  <c r="H38"/>
  <c r="J37"/>
  <c r="H37"/>
  <c r="J36"/>
  <c r="G36"/>
  <c r="G47" s="1"/>
  <c r="G56" s="1"/>
  <c r="F36"/>
  <c r="H36" s="1"/>
  <c r="G33"/>
  <c r="E33"/>
  <c r="D33"/>
  <c r="K32"/>
  <c r="H32"/>
  <c r="K31"/>
  <c r="H31"/>
  <c r="F31"/>
  <c r="K30"/>
  <c r="H30"/>
  <c r="K29"/>
  <c r="F29"/>
  <c r="F33" s="1"/>
  <c r="K28"/>
  <c r="H28"/>
  <c r="H54" l="1"/>
  <c r="H47"/>
  <c r="K36"/>
  <c r="G54"/>
  <c r="H29"/>
  <c r="H33" s="1"/>
  <c r="H50" s="1"/>
  <c r="H44"/>
</calcChain>
</file>

<file path=xl/sharedStrings.xml><?xml version="1.0" encoding="utf-8"?>
<sst xmlns="http://schemas.openxmlformats.org/spreadsheetml/2006/main" count="78" uniqueCount="71">
  <si>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</si>
  <si>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</si>
  <si>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</si>
  <si>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Центральная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</si>
  <si>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</si>
  <si>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</si>
  <si>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</si>
  <si>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</si>
  <si>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</si>
  <si>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</si>
  <si>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</si>
  <si>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</si>
  <si>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</si>
  <si>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</si>
  <si>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</si>
  <si>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</si>
  <si>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</si>
  <si>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</si>
  <si>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</si>
  <si>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</si>
  <si>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</si>
  <si>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</si>
  <si>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</si>
  <si>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</si>
  <si>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</si>
  <si>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</si>
  <si>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</si>
  <si>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</si>
  <si>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</si>
  <si>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</si>
  <si>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</si>
  <si>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</si>
  <si>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</si>
  <si>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</si>
  <si>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</si>
  <si>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</si>
  <si>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</si>
  <si>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</si>
  <si>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</si>
  <si>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</si>
  <si>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</si>
  <si>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</si>
  <si>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</si>
  <si>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</si>
  <si>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</si>
  <si>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</si>
  <si>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</si>
  <si>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</si>
  <si>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6/1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</si>
  <si>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</si>
  <si>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</si>
  <si>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</si>
  <si>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</si>
  <si>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</si>
  <si>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</si>
  <si>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</si>
  <si>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</si>
  <si>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</si>
  <si>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</si>
  <si>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209.76</t>
    </r>
    <r>
      <rPr>
        <b/>
        <sz val="11"/>
        <color indexed="8"/>
        <rFont val="Calibri"/>
        <family val="2"/>
        <charset val="204"/>
      </rPr>
      <t xml:space="preserve">.25 </t>
    </r>
    <r>
      <rPr>
        <sz val="10"/>
        <rFont val="Arial Cyr"/>
        <charset val="204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</si>
  <si>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</si>
  <si>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- 35.12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</si>
  <si>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</si>
  <si>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- 32.40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</si>
  <si>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</si>
  <si>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</si>
  <si>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1.34 т.р.</t>
  </si>
  <si>
    <t>Аварийные работы - 1.42т.р.</t>
  </si>
  <si>
    <t>Расходные материалы - 0.70 т.р.</t>
  </si>
  <si>
    <t>герметизация швов - 20.58 т.р.</t>
  </si>
  <si>
    <t>замена аарматуры на верхнем розливе системы отпления - 118.20 т.р.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</si>
</sst>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4" fontId="14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0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C22" workbookViewId="0">
      <selection activeCell="G46" sqref="G46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49" customWidth="1"/>
    <col min="4" max="4" width="13.28515625" style="49" customWidth="1"/>
    <col min="5" max="5" width="11.85546875" style="49" customWidth="1"/>
    <col min="6" max="6" width="13.28515625" style="49" customWidth="1"/>
    <col min="7" max="7" width="11.85546875" style="49" customWidth="1"/>
    <col min="8" max="8" width="13.42578125" style="49" customWidth="1"/>
    <col min="9" max="9" width="23.7109375" style="49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4.25">
      <c r="C22" s="9" t="s">
        <v>1</v>
      </c>
      <c r="D22" s="9"/>
      <c r="E22" s="9"/>
      <c r="F22" s="9"/>
      <c r="G22" s="9"/>
      <c r="H22" s="9"/>
      <c r="I22" s="9"/>
    </row>
    <row r="23" spans="3:11">
      <c r="C23" s="10" t="s">
        <v>2</v>
      </c>
      <c r="D23" s="10"/>
      <c r="E23" s="10"/>
      <c r="F23" s="10"/>
      <c r="G23" s="10"/>
      <c r="H23" s="10"/>
      <c r="I23" s="10"/>
    </row>
    <row r="24" spans="3:11">
      <c r="C24" s="10" t="s">
        <v>3</v>
      </c>
      <c r="D24" s="10"/>
      <c r="E24" s="10"/>
      <c r="F24" s="10"/>
      <c r="G24" s="10"/>
      <c r="H24" s="10"/>
      <c r="I24" s="10"/>
    </row>
    <row r="25" spans="3:11" ht="6" customHeight="1" thickBot="1">
      <c r="C25" s="11"/>
      <c r="D25" s="11"/>
      <c r="E25" s="11"/>
      <c r="F25" s="11"/>
      <c r="G25" s="11"/>
      <c r="H25" s="11"/>
      <c r="I25" s="11"/>
    </row>
    <row r="26" spans="3:11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1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11" ht="13.5" customHeight="1" thickBot="1">
      <c r="C28" s="18" t="s">
        <v>12</v>
      </c>
      <c r="D28" s="19">
        <v>7987.6899999999368</v>
      </c>
      <c r="E28" s="20"/>
      <c r="F28" s="20">
        <v>947.04</v>
      </c>
      <c r="G28" s="20"/>
      <c r="H28" s="20">
        <f>+D28+E28-F28</f>
        <v>7040.6499999999369</v>
      </c>
      <c r="I28" s="21" t="s">
        <v>13</v>
      </c>
      <c r="K28" s="22">
        <f>15007.94+203081.21-4408.33</f>
        <v>213680.82</v>
      </c>
    </row>
    <row r="29" spans="3:11" ht="13.5" customHeight="1" thickBot="1">
      <c r="C29" s="18" t="s">
        <v>14</v>
      </c>
      <c r="D29" s="19">
        <v>15197.820000000022</v>
      </c>
      <c r="E29" s="23"/>
      <c r="F29" s="23">
        <f>5654.4+511.9+1227.65</f>
        <v>7393.9499999999989</v>
      </c>
      <c r="G29" s="20"/>
      <c r="H29" s="20">
        <f>+D29+E29-F29</f>
        <v>7803.8700000000226</v>
      </c>
      <c r="I29" s="24"/>
      <c r="K29" s="2">
        <f>84235.24-16305.21+15107.94</f>
        <v>83037.97</v>
      </c>
    </row>
    <row r="30" spans="3:11" ht="13.5" customHeight="1" thickBot="1">
      <c r="C30" s="18" t="s">
        <v>15</v>
      </c>
      <c r="D30" s="19">
        <v>6987.2300000002033</v>
      </c>
      <c r="E30" s="23"/>
      <c r="F30" s="23">
        <v>4458.13</v>
      </c>
      <c r="G30" s="20"/>
      <c r="H30" s="20">
        <f>+D30+E30-F30</f>
        <v>2529.1000000002032</v>
      </c>
      <c r="I30" s="24"/>
      <c r="K30" s="2">
        <f>3140.76+41.25+42397.07-7032.95</f>
        <v>38546.130000000005</v>
      </c>
    </row>
    <row r="31" spans="3:11" ht="13.5" customHeight="1" thickBot="1">
      <c r="C31" s="18" t="s">
        <v>16</v>
      </c>
      <c r="D31" s="19">
        <v>5485.3600000000188</v>
      </c>
      <c r="E31" s="23"/>
      <c r="F31" s="23">
        <f>-63.28+3660.83</f>
        <v>3597.5499999999997</v>
      </c>
      <c r="G31" s="20"/>
      <c r="H31" s="20">
        <f>+D31+E31-F31</f>
        <v>1887.810000000019</v>
      </c>
      <c r="I31" s="24"/>
      <c r="K31" s="2">
        <f>15043.77-2465.59+1093.78+1540.31-481.8+11723.38-2251.23</f>
        <v>24202.62</v>
      </c>
    </row>
    <row r="32" spans="3:11" ht="13.5" hidden="1" customHeight="1" thickBot="1">
      <c r="C32" s="18" t="s">
        <v>17</v>
      </c>
      <c r="D32" s="19"/>
      <c r="E32" s="23"/>
      <c r="F32" s="23"/>
      <c r="G32" s="20"/>
      <c r="H32" s="20">
        <f>+D32+E32-F32</f>
        <v>0</v>
      </c>
      <c r="I32" s="25"/>
      <c r="K32" s="2">
        <f>63.22+207.88-54.06+115.73-19.19+0.18</f>
        <v>313.76000000000005</v>
      </c>
    </row>
    <row r="33" spans="3:11" ht="13.5" customHeight="1" thickBot="1">
      <c r="C33" s="18" t="s">
        <v>18</v>
      </c>
      <c r="D33" s="26">
        <f>SUM(D28:D32)</f>
        <v>35658.10000000018</v>
      </c>
      <c r="E33" s="27">
        <f>SUM(E28:E32)</f>
        <v>0</v>
      </c>
      <c r="F33" s="27">
        <f>SUM(F28:F32)</f>
        <v>16396.669999999998</v>
      </c>
      <c r="G33" s="27">
        <f>SUM(G28:G32)</f>
        <v>0</v>
      </c>
      <c r="H33" s="27">
        <f>SUM(H28:H32)</f>
        <v>19261.430000000182</v>
      </c>
      <c r="I33" s="18"/>
    </row>
    <row r="34" spans="3:11" ht="13.5" customHeight="1" thickBot="1">
      <c r="C34" s="28" t="s">
        <v>19</v>
      </c>
      <c r="D34" s="28"/>
      <c r="E34" s="28"/>
      <c r="F34" s="28"/>
      <c r="G34" s="28"/>
      <c r="H34" s="28"/>
      <c r="I34" s="28"/>
    </row>
    <row r="35" spans="3:11" ht="48.75" customHeight="1" thickBot="1">
      <c r="C35" s="29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0" t="s">
        <v>20</v>
      </c>
    </row>
    <row r="36" spans="3:11" ht="13.5" customHeight="1" thickBot="1">
      <c r="C36" s="12" t="s">
        <v>21</v>
      </c>
      <c r="D36" s="31">
        <v>178859.61999999965</v>
      </c>
      <c r="E36" s="32">
        <v>1903823.98</v>
      </c>
      <c r="F36" s="32">
        <f>1844581.57-35411.91</f>
        <v>1809169.6600000001</v>
      </c>
      <c r="G36" s="20">
        <f>+E36</f>
        <v>1903823.98</v>
      </c>
      <c r="H36" s="33">
        <f>+D36+E36-F36</f>
        <v>273513.93999999948</v>
      </c>
      <c r="I36" s="34" t="s">
        <v>22</v>
      </c>
      <c r="J36" s="35">
        <f>105952.82+8.89-0.79+36.61-3.26+22.82-2.03+2.39-0.22-D36</f>
        <v>-72842.389999999621</v>
      </c>
      <c r="K36" s="35">
        <f>126661.21-2865.83+765.19-18.35+3072.08-74.39+207.23-37.14+1943.32-59.7+9.15-2.03+0.96-0.22-H36</f>
        <v>-143912.45999999947</v>
      </c>
    </row>
    <row r="37" spans="3:11" ht="14.25" customHeight="1" thickBot="1">
      <c r="C37" s="18" t="s">
        <v>23</v>
      </c>
      <c r="D37" s="19">
        <v>45147.189999999944</v>
      </c>
      <c r="E37" s="20">
        <v>400466.88</v>
      </c>
      <c r="F37" s="20">
        <v>387957.61</v>
      </c>
      <c r="G37" s="20">
        <v>209761.38</v>
      </c>
      <c r="H37" s="33">
        <f t="shared" ref="H37:H46" si="0">+D37+E37-F37</f>
        <v>57656.459999999963</v>
      </c>
      <c r="I37" s="36"/>
      <c r="J37" s="35">
        <f>25465.06-574.12</f>
        <v>24890.940000000002</v>
      </c>
    </row>
    <row r="38" spans="3:11" ht="13.5" customHeight="1" thickBot="1">
      <c r="C38" s="29" t="s">
        <v>24</v>
      </c>
      <c r="D38" s="37">
        <v>7.9580786405131221E-12</v>
      </c>
      <c r="E38" s="20"/>
      <c r="F38" s="20"/>
      <c r="G38" s="20"/>
      <c r="H38" s="33">
        <f t="shared" si="0"/>
        <v>7.9580786405131221E-12</v>
      </c>
      <c r="I38" s="38"/>
      <c r="J38" s="2">
        <f>1579.48-135.46</f>
        <v>1444.02</v>
      </c>
    </row>
    <row r="39" spans="3:11" ht="12.75" customHeight="1" thickBot="1">
      <c r="C39" s="18" t="s">
        <v>25</v>
      </c>
      <c r="D39" s="19">
        <v>26069.039999999979</v>
      </c>
      <c r="E39" s="20">
        <v>221628.04</v>
      </c>
      <c r="F39" s="20">
        <v>214613.65</v>
      </c>
      <c r="G39" s="20">
        <v>123963.96</v>
      </c>
      <c r="H39" s="33">
        <f t="shared" si="0"/>
        <v>33083.429999999993</v>
      </c>
      <c r="I39" s="39" t="s">
        <v>26</v>
      </c>
      <c r="J39" s="2">
        <f>15552.37-338.48</f>
        <v>15213.890000000001</v>
      </c>
    </row>
    <row r="40" spans="3:11" ht="30.75" customHeight="1" thickBot="1">
      <c r="C40" s="18" t="s">
        <v>27</v>
      </c>
      <c r="D40" s="19">
        <v>2534.7600000000821</v>
      </c>
      <c r="E40" s="20"/>
      <c r="F40" s="20">
        <v>1202.45</v>
      </c>
      <c r="G40" s="20"/>
      <c r="H40" s="33">
        <f t="shared" si="0"/>
        <v>1332.310000000082</v>
      </c>
      <c r="I40" s="40" t="s">
        <v>28</v>
      </c>
      <c r="J40" s="2">
        <f>2261.36+19986.99</f>
        <v>22248.350000000002</v>
      </c>
      <c r="K40" s="2">
        <f>22378.71-624.74+3102.91+1743.21</f>
        <v>26600.089999999997</v>
      </c>
    </row>
    <row r="41" spans="3:11" ht="27" customHeight="1" thickBot="1">
      <c r="C41" s="18" t="s">
        <v>29</v>
      </c>
      <c r="D41" s="19">
        <v>2116.2599999999984</v>
      </c>
      <c r="E41" s="23">
        <v>19378.34</v>
      </c>
      <c r="F41" s="23">
        <v>18687.73</v>
      </c>
      <c r="G41" s="20">
        <v>9203.4</v>
      </c>
      <c r="H41" s="33">
        <f t="shared" si="0"/>
        <v>2806.869999999999</v>
      </c>
      <c r="I41" s="40" t="s">
        <v>30</v>
      </c>
      <c r="J41" s="2">
        <f>1236.91-28.46</f>
        <v>1208.45</v>
      </c>
    </row>
    <row r="42" spans="3:11" ht="13.5" customHeight="1" thickBot="1">
      <c r="C42" s="29" t="s">
        <v>31</v>
      </c>
      <c r="D42" s="19">
        <v>1899.0800000000418</v>
      </c>
      <c r="E42" s="23"/>
      <c r="F42" s="23">
        <v>1048.25</v>
      </c>
      <c r="G42" s="20"/>
      <c r="H42" s="33">
        <f t="shared" si="0"/>
        <v>850.83000000004176</v>
      </c>
      <c r="I42" s="39"/>
      <c r="J42" s="2">
        <f>18311.8-567.92</f>
        <v>17743.88</v>
      </c>
    </row>
    <row r="43" spans="3:11" ht="13.5" customHeight="1" thickBot="1">
      <c r="C43" s="29" t="s">
        <v>32</v>
      </c>
      <c r="D43" s="19">
        <v>1207.8000000000061</v>
      </c>
      <c r="E43" s="23"/>
      <c r="F43" s="23">
        <f>653.28+272.42</f>
        <v>925.7</v>
      </c>
      <c r="G43" s="20"/>
      <c r="H43" s="33">
        <f t="shared" si="0"/>
        <v>282.10000000000605</v>
      </c>
      <c r="I43" s="39"/>
      <c r="J43" s="2">
        <f>3238.08+1603.44</f>
        <v>4841.5200000000004</v>
      </c>
      <c r="K43" s="2">
        <f>8649.77+4293.12</f>
        <v>12942.89</v>
      </c>
    </row>
    <row r="44" spans="3:11" ht="13.5" customHeight="1" thickBot="1">
      <c r="C44" s="29" t="s">
        <v>33</v>
      </c>
      <c r="D44" s="19">
        <v>16501.080000000016</v>
      </c>
      <c r="E44" s="23">
        <f>9291.36+100399.84</f>
        <v>109691.2</v>
      </c>
      <c r="F44" s="23">
        <f>108969.05+9776.16-0.06-0.56</f>
        <v>118744.59000000001</v>
      </c>
      <c r="G44" s="20">
        <f>+E44</f>
        <v>109691.2</v>
      </c>
      <c r="H44" s="33">
        <f t="shared" si="0"/>
        <v>7447.6900000000023</v>
      </c>
      <c r="I44" s="39" t="s">
        <v>34</v>
      </c>
    </row>
    <row r="45" spans="3:11" ht="13.5" customHeight="1" thickBot="1">
      <c r="C45" s="29" t="s">
        <v>35</v>
      </c>
      <c r="D45" s="19">
        <v>-27360.150000000009</v>
      </c>
      <c r="E45" s="23">
        <v>63755.68</v>
      </c>
      <c r="F45" s="23">
        <f>61377.17-5.07+186.66+323.74-0.03</f>
        <v>61882.47</v>
      </c>
      <c r="G45" s="20">
        <f>+E45</f>
        <v>63755.68</v>
      </c>
      <c r="H45" s="33">
        <f t="shared" si="0"/>
        <v>-25486.94000000001</v>
      </c>
      <c r="I45" s="39"/>
    </row>
    <row r="46" spans="3:11" ht="13.5" customHeight="1" thickBot="1">
      <c r="C46" s="18" t="s">
        <v>36</v>
      </c>
      <c r="D46" s="19">
        <v>5459.6300000000047</v>
      </c>
      <c r="E46" s="23">
        <v>48443.3</v>
      </c>
      <c r="F46" s="23">
        <v>46969.35</v>
      </c>
      <c r="G46" s="20">
        <v>48309.84</v>
      </c>
      <c r="H46" s="33">
        <f t="shared" si="0"/>
        <v>6933.580000000009</v>
      </c>
      <c r="I46" s="40" t="s">
        <v>37</v>
      </c>
      <c r="J46" s="2">
        <f>3258.03-74.32</f>
        <v>3183.71</v>
      </c>
    </row>
    <row r="47" spans="3:11" s="42" customFormat="1" ht="13.5" customHeight="1" thickBot="1">
      <c r="C47" s="18" t="s">
        <v>18</v>
      </c>
      <c r="D47" s="26">
        <f>SUM(D36:D46)</f>
        <v>252434.30999999971</v>
      </c>
      <c r="E47" s="27">
        <f>SUM(E36:E46)</f>
        <v>2767187.42</v>
      </c>
      <c r="F47" s="27">
        <f>SUM(F36:F46)</f>
        <v>2661201.4600000004</v>
      </c>
      <c r="G47" s="27">
        <f>SUM(G36:G46)</f>
        <v>2468509.44</v>
      </c>
      <c r="H47" s="27">
        <f>SUM(H36:H46)</f>
        <v>358420.26999999955</v>
      </c>
      <c r="I47" s="41"/>
    </row>
    <row r="48" spans="3:11" ht="13.5" customHeight="1" thickBot="1">
      <c r="C48" s="43" t="s">
        <v>38</v>
      </c>
      <c r="D48" s="43"/>
      <c r="E48" s="43"/>
      <c r="F48" s="43"/>
      <c r="G48" s="43"/>
      <c r="H48" s="43"/>
      <c r="I48" s="43"/>
    </row>
    <row r="49" spans="3:9" ht="54" customHeight="1" thickBot="1">
      <c r="C49" s="44" t="s">
        <v>39</v>
      </c>
      <c r="D49" s="45" t="s">
        <v>40</v>
      </c>
      <c r="E49" s="45"/>
      <c r="F49" s="45"/>
      <c r="G49" s="45"/>
      <c r="H49" s="45"/>
      <c r="I49" s="46" t="s">
        <v>41</v>
      </c>
    </row>
    <row r="50" spans="3:9" ht="21" customHeight="1">
      <c r="C50" s="47" t="s">
        <v>42</v>
      </c>
      <c r="D50" s="47"/>
      <c r="E50" s="47"/>
      <c r="F50" s="47"/>
      <c r="G50" s="47"/>
      <c r="H50" s="48">
        <f>+H33+H47</f>
        <v>377681.69999999972</v>
      </c>
    </row>
    <row r="51" spans="3:9" ht="15" hidden="1">
      <c r="C51" s="50" t="s">
        <v>43</v>
      </c>
      <c r="D51" s="50"/>
    </row>
    <row r="52" spans="3:9" ht="12.75" hidden="1" customHeight="1">
      <c r="C52" s="51" t="s">
        <v>44</v>
      </c>
    </row>
    <row r="53" spans="3:9">
      <c r="E53" s="52"/>
      <c r="F53" s="52"/>
    </row>
    <row r="54" spans="3:9" hidden="1">
      <c r="D54" s="53">
        <f>+D36+D37+D38+D41</f>
        <v>226123.0699999996</v>
      </c>
      <c r="E54" s="53">
        <f>+E36+E37+E38+E41</f>
        <v>2323669.1999999997</v>
      </c>
      <c r="F54" s="53">
        <f>+F36+F37+F38+F41</f>
        <v>2215815</v>
      </c>
      <c r="G54" s="53">
        <f>+G36+G37+G38+G41</f>
        <v>2122788.7599999998</v>
      </c>
      <c r="H54" s="53">
        <f>+H36+H37+H38+H41</f>
        <v>333977.26999999944</v>
      </c>
    </row>
    <row r="55" spans="3:9" hidden="1">
      <c r="D55" s="52"/>
      <c r="E55" s="52"/>
      <c r="F55" s="52"/>
      <c r="G55" s="52"/>
      <c r="H55" s="52">
        <f>37326.51+178599.42+4733.81+21720.26+1804.22+3483.88+1566.19+36326.95+1367.39+17961.26+6.19+8389.66+0.65+1842.46</f>
        <v>315128.85000000009</v>
      </c>
    </row>
    <row r="56" spans="3:9">
      <c r="C56" s="49" t="s">
        <v>45</v>
      </c>
      <c r="E56" s="52">
        <f>+E47+E33+35165</f>
        <v>2802352.42</v>
      </c>
      <c r="F56" s="52"/>
      <c r="G56" s="52">
        <f>+G47+G33</f>
        <v>2468509.44</v>
      </c>
      <c r="H56" s="52"/>
    </row>
    <row r="57" spans="3:9">
      <c r="D57" s="52"/>
      <c r="E57" s="52"/>
      <c r="F57" s="52"/>
      <c r="G57" s="52"/>
      <c r="H57" s="52"/>
    </row>
  </sheetData>
  <mergeCells count="10">
    <mergeCell ref="C34:I34"/>
    <mergeCell ref="I36:I37"/>
    <mergeCell ref="C48:I48"/>
    <mergeCell ref="D49:H49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opLeftCell="A13" zoomScaleNormal="100" zoomScaleSheetLayoutView="120" workbookViewId="0">
      <selection activeCell="H29" sqref="H29"/>
    </sheetView>
  </sheetViews>
  <sheetFormatPr defaultRowHeight="15"/>
  <cols>
    <col min="1" max="1" width="4.5703125" style="55" customWidth="1"/>
    <col min="2" max="2" width="12.42578125" style="55" customWidth="1"/>
    <col min="3" max="3" width="13.42578125" style="55" hidden="1" customWidth="1"/>
    <col min="4" max="4" width="12.140625" style="55" customWidth="1"/>
    <col min="5" max="5" width="13.5703125" style="55" customWidth="1"/>
    <col min="6" max="6" width="13.42578125" style="55" customWidth="1"/>
    <col min="7" max="7" width="14.42578125" style="55" customWidth="1"/>
    <col min="8" max="8" width="15.140625" style="55" customWidth="1"/>
    <col min="9" max="9" width="13.85546875" style="55" customWidth="1"/>
    <col min="10" max="16384" width="9.140625" style="55"/>
  </cols>
  <sheetData>
    <row r="13" spans="1:9">
      <c r="A13" s="54" t="s">
        <v>46</v>
      </c>
      <c r="B13" s="54"/>
      <c r="C13" s="54"/>
      <c r="D13" s="54"/>
      <c r="E13" s="54"/>
      <c r="F13" s="54"/>
      <c r="G13" s="54"/>
      <c r="H13" s="54"/>
      <c r="I13" s="54"/>
    </row>
    <row r="14" spans="1:9">
      <c r="A14" s="54" t="s">
        <v>47</v>
      </c>
      <c r="B14" s="54"/>
      <c r="C14" s="54"/>
      <c r="D14" s="54"/>
      <c r="E14" s="54"/>
      <c r="F14" s="54"/>
      <c r="G14" s="54"/>
      <c r="H14" s="54"/>
      <c r="I14" s="54"/>
    </row>
    <row r="15" spans="1:9">
      <c r="A15" s="54" t="s">
        <v>48</v>
      </c>
      <c r="B15" s="54"/>
      <c r="C15" s="54"/>
      <c r="D15" s="54"/>
      <c r="E15" s="54"/>
      <c r="F15" s="54"/>
      <c r="G15" s="54"/>
      <c r="H15" s="54"/>
      <c r="I15" s="54"/>
    </row>
    <row r="16" spans="1:9" ht="60">
      <c r="A16" s="56" t="s">
        <v>49</v>
      </c>
      <c r="B16" s="56" t="s">
        <v>50</v>
      </c>
      <c r="C16" s="56" t="s">
        <v>51</v>
      </c>
      <c r="D16" s="56" t="s">
        <v>52</v>
      </c>
      <c r="E16" s="56" t="s">
        <v>53</v>
      </c>
      <c r="F16" s="57" t="s">
        <v>54</v>
      </c>
      <c r="G16" s="57" t="s">
        <v>55</v>
      </c>
      <c r="H16" s="56" t="s">
        <v>56</v>
      </c>
      <c r="I16" s="56" t="s">
        <v>57</v>
      </c>
    </row>
    <row r="17" spans="1:9">
      <c r="A17" s="58" t="s">
        <v>58</v>
      </c>
      <c r="B17" s="59">
        <v>-735.4969900000001</v>
      </c>
      <c r="C17" s="59"/>
      <c r="D17" s="59">
        <v>400.46688</v>
      </c>
      <c r="E17" s="59">
        <v>387.95760999999999</v>
      </c>
      <c r="F17" s="59">
        <v>35.164999999999999</v>
      </c>
      <c r="G17" s="59">
        <v>209.76138</v>
      </c>
      <c r="H17" s="59">
        <v>57.656460000000003</v>
      </c>
      <c r="I17" s="60">
        <f>B17+D17+F17-G17</f>
        <v>-509.6264900000001</v>
      </c>
    </row>
    <row r="19" spans="1:9">
      <c r="A19" s="55" t="s">
        <v>59</v>
      </c>
    </row>
    <row r="20" spans="1:9">
      <c r="A20" s="61" t="s">
        <v>60</v>
      </c>
      <c r="B20" s="61"/>
      <c r="C20" s="61"/>
      <c r="D20" s="61"/>
      <c r="E20" s="61"/>
      <c r="F20" s="61"/>
    </row>
    <row r="21" spans="1:9">
      <c r="A21" s="61" t="s">
        <v>61</v>
      </c>
      <c r="B21" s="61"/>
      <c r="C21" s="61"/>
      <c r="D21" s="61"/>
      <c r="E21" s="61"/>
      <c r="F21" s="61"/>
    </row>
    <row r="22" spans="1:9">
      <c r="A22" s="61" t="s">
        <v>62</v>
      </c>
      <c r="B22" s="61"/>
      <c r="C22" s="61"/>
      <c r="D22" s="61"/>
      <c r="E22" s="61"/>
      <c r="F22" s="61"/>
    </row>
    <row r="23" spans="1:9">
      <c r="A23" s="61" t="s">
        <v>63</v>
      </c>
      <c r="B23" s="61"/>
      <c r="C23" s="61"/>
      <c r="D23" s="61"/>
      <c r="E23" s="61"/>
      <c r="F23" s="61"/>
    </row>
    <row r="24" spans="1:9">
      <c r="A24" s="61" t="s">
        <v>64</v>
      </c>
      <c r="B24" s="61"/>
      <c r="C24" s="61"/>
      <c r="D24" s="61"/>
      <c r="E24" s="61"/>
      <c r="F24" s="61"/>
    </row>
    <row r="25" spans="1:9">
      <c r="A25" s="61" t="s">
        <v>65</v>
      </c>
      <c r="B25" s="61"/>
      <c r="C25" s="61"/>
      <c r="D25" s="61"/>
      <c r="E25" s="61"/>
      <c r="F25" s="61"/>
    </row>
    <row r="26" spans="1:9">
      <c r="A26" s="61" t="s">
        <v>66</v>
      </c>
    </row>
    <row r="27" spans="1:9">
      <c r="A27" s="61" t="s">
        <v>67</v>
      </c>
      <c r="I27" s="62"/>
    </row>
    <row r="28" spans="1:9">
      <c r="A28" s="55" t="s">
        <v>68</v>
      </c>
      <c r="I28" s="62"/>
    </row>
    <row r="29" spans="1:9">
      <c r="A29" s="55" t="s">
        <v>69</v>
      </c>
      <c r="I29" s="62"/>
    </row>
    <row r="30" spans="1:9">
      <c r="A30" s="61" t="s">
        <v>70</v>
      </c>
      <c r="I30" s="6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2024-03-06T11:43:48Z</dcterms:created>
  <dcterms:modified xsi:type="dcterms:W3CDTF">2024-03-06T11:44:29Z</dcterms:modified>
</cp:coreProperties>
</file>