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9035" windowHeight="11715"/>
  </bookViews>
  <sheets>
    <sheet name="Центральная6 2" sheetId="2" r:id="rId1"/>
    <sheet name="текущ" sheetId="1" r:id="rId2"/>
  </sheets>
  <calcPr calcId="125725"/>
</workbook>
</file>

<file path=xl/calcChain.xml><?xml version="1.0" encoding="utf-8"?>
<calcChain xmlns="http://schemas.openxmlformats.org/spreadsheetml/2006/main">
  <c r="H58" i="2"/>
  <c r="F57"/>
  <c r="E57"/>
  <c r="D57"/>
  <c r="E48"/>
  <c r="E59" s="1"/>
  <c r="D48"/>
  <c r="D63" s="1"/>
  <c r="J47"/>
  <c r="H47"/>
  <c r="G46"/>
  <c r="F46"/>
  <c r="H46" s="1"/>
  <c r="E46"/>
  <c r="G45"/>
  <c r="F45"/>
  <c r="H45" s="1"/>
  <c r="E45"/>
  <c r="K44"/>
  <c r="J44"/>
  <c r="H44"/>
  <c r="J43"/>
  <c r="H43"/>
  <c r="J42"/>
  <c r="H42"/>
  <c r="K41"/>
  <c r="J41"/>
  <c r="H41"/>
  <c r="J40"/>
  <c r="H40"/>
  <c r="G40"/>
  <c r="J39"/>
  <c r="H39"/>
  <c r="J38"/>
  <c r="H38"/>
  <c r="K37"/>
  <c r="J37"/>
  <c r="H37"/>
  <c r="H57" s="1"/>
  <c r="G37"/>
  <c r="G48" s="1"/>
  <c r="G59" s="1"/>
  <c r="G34"/>
  <c r="E34"/>
  <c r="D34"/>
  <c r="K33"/>
  <c r="H33"/>
  <c r="K32"/>
  <c r="H32"/>
  <c r="K31"/>
  <c r="H31"/>
  <c r="K30"/>
  <c r="H30"/>
  <c r="F30"/>
  <c r="F34" s="1"/>
  <c r="K29"/>
  <c r="H29"/>
  <c r="H34" s="1"/>
  <c r="I17" i="1"/>
  <c r="H48" i="2" l="1"/>
  <c r="H53" s="1"/>
  <c r="F48"/>
  <c r="G57"/>
</calcChain>
</file>

<file path=xl/sharedStrings.xml><?xml version="1.0" encoding="utf-8"?>
<sst xmlns="http://schemas.openxmlformats.org/spreadsheetml/2006/main" count="85" uniqueCount="77">
  <si>
    <t>ОТЧЕТ</t>
  </si>
  <si>
    <t>по выполнению плана текущего ремонта жилого дома</t>
  </si>
  <si>
    <t>№ 6/2 по ул. Центральная с 01.01.2023г. по 31.12.2023г.</t>
  </si>
  <si>
    <t>№                             п/п</t>
  </si>
  <si>
    <t>Остаток на 01.01.2023г., тыс.руб.</t>
  </si>
  <si>
    <t>Остаток на 01.01.2011г., тыс.руб. (получено)</t>
  </si>
  <si>
    <t>Начислено, тыс.руб.</t>
  </si>
  <si>
    <t>Поступило от населения, тыс.руб.</t>
  </si>
  <si>
    <t>Прочие поступления, тыс.руб.</t>
  </si>
  <si>
    <t>Использовано, тыс.руб.</t>
  </si>
  <si>
    <t>Задолженность населения на 01.01.2024г., тыс.руб.</t>
  </si>
  <si>
    <t>Переходящий остаток,                     тыс.руб.</t>
  </si>
  <si>
    <t>1.</t>
  </si>
  <si>
    <r>
      <t xml:space="preserve">Затраты по статье "текущий ремонт" составили </t>
    </r>
    <r>
      <rPr>
        <b/>
        <sz val="11"/>
        <color indexed="8"/>
        <rFont val="Calibri"/>
        <family val="2"/>
        <charset val="204"/>
      </rPr>
      <t>178</t>
    </r>
    <r>
      <rPr>
        <b/>
        <sz val="11"/>
        <color indexed="8"/>
        <rFont val="Calibri"/>
        <family val="2"/>
        <charset val="204"/>
      </rPr>
      <t xml:space="preserve">.87 </t>
    </r>
    <r>
      <rPr>
        <sz val="11"/>
        <color theme="1"/>
        <rFont val="Calibri"/>
        <family val="2"/>
        <charset val="204"/>
        <scheme val="minor"/>
      </rPr>
      <t>тыс.рублей, в том числе:</t>
    </r>
  </si>
  <si>
    <t>Восстановление водоотводящих устройств, утепление чердачных перекрытий, утепление трубопроводов</t>
  </si>
  <si>
    <t>в чердачных и подвальных помещениях - 33.89  т.р.</t>
  </si>
  <si>
    <t>Ремонт систем ГВС, ХВС, ЦО - 57.93 т.р.</t>
  </si>
  <si>
    <t xml:space="preserve">Ремонт в помещениях общего пользования (замена разбитых стекол окон, дверей, замков, </t>
  </si>
  <si>
    <t>ремонт поручней, ремонт стен в подъездах) - 0.11 т.р.</t>
  </si>
  <si>
    <t xml:space="preserve">Производство работ по устранению неисправностей в системе освещения общедомовых </t>
  </si>
  <si>
    <t>помещений ( с заменой ламп накаливания, выключателей и конструктивных элементов</t>
  </si>
  <si>
    <t>светильников) - 2.18  т.р.</t>
  </si>
  <si>
    <t>Аварийные работы - 2.19т.р.</t>
  </si>
  <si>
    <t>Расходные материалы - 0.97 т.р.</t>
  </si>
  <si>
    <t>Материалы для ремонта лифтового оборудования -1.60 т.р.</t>
  </si>
  <si>
    <t>ремонтные работы на лифтах- 80.0 т.р.</t>
  </si>
  <si>
    <t>ВНИМАНИЕ НА ОБОРТНОЙ СТОРОНЕ СЧЕТ ИЗВЕЩЕНИЕ НА ОПЛАТУ ЖКУ</t>
  </si>
  <si>
    <t>Уважаемые собственники помещений!</t>
  </si>
  <si>
    <t xml:space="preserve">предоставляем Вам  ОТЧЕТ по оплате за коммунальные услуги, содержанию и текущему ремонту общего </t>
  </si>
  <si>
    <t>имущества жилого дома № 6/2  по ул. Центральная с 01.01.2023г. по 31.12.2023г.</t>
  </si>
  <si>
    <t>наименование</t>
  </si>
  <si>
    <t>Задолженность населения на 01.01.2023г. (руб.)</t>
  </si>
  <si>
    <t>Начислено населению за 2023г. (руб.)</t>
  </si>
  <si>
    <t>Поступило в счет оплаты в 2023г. (руб.)</t>
  </si>
  <si>
    <t>Перечислено поставщику услуг в 2023г. (руб.)</t>
  </si>
  <si>
    <t>Задолженность населения на 01.01.2024г. (руб.)</t>
  </si>
  <si>
    <t>Наименование поставщика</t>
  </si>
  <si>
    <t>Коммунальные услуги</t>
  </si>
  <si>
    <t>Отопление</t>
  </si>
  <si>
    <t xml:space="preserve"> ООО"Научно-технический центр "Энергия",  ООО "Сертоловские Коммунальные Системы"</t>
  </si>
  <si>
    <t>Горячее водоснабжение</t>
  </si>
  <si>
    <t>Холодное водоснабжение</t>
  </si>
  <si>
    <t>Водоотведение</t>
  </si>
  <si>
    <t>ОДН</t>
  </si>
  <si>
    <t>Итого</t>
  </si>
  <si>
    <t>Содержание и текущий ремонт общего имущества дома</t>
  </si>
  <si>
    <t>Наименование подрядчика</t>
  </si>
  <si>
    <t>Упр. и сод.общего им-ва</t>
  </si>
  <si>
    <t>ООО "Уют-Сервис", договор управления № Н/2008-14 от 01.05.2008г.</t>
  </si>
  <si>
    <t>Текущий ремонт</t>
  </si>
  <si>
    <t>Капитальный ремонт</t>
  </si>
  <si>
    <t>Лифт</t>
  </si>
  <si>
    <t>ООО "СЗЛК", ООО ИЦ "Ликон"</t>
  </si>
  <si>
    <t>Вывоз ТБО и  КГО</t>
  </si>
  <si>
    <t>АО "Управляющая компания по обращению с отходами в ЛО"</t>
  </si>
  <si>
    <t>т/о внутридомового газ/ оборудования</t>
  </si>
  <si>
    <t>ОАО "Леноблгаз"</t>
  </si>
  <si>
    <t>услуги расчетно-кассовой службы</t>
  </si>
  <si>
    <t>Повышающий коэффициент</t>
  </si>
  <si>
    <t>электроэнергия СОИ</t>
  </si>
  <si>
    <t>ООО "ПСК"</t>
  </si>
  <si>
    <t>водоснабжение СОИ</t>
  </si>
  <si>
    <t>т/о узлов учета теп/энергии</t>
  </si>
  <si>
    <t xml:space="preserve"> ООО"Энерго-Сервис"</t>
  </si>
  <si>
    <t>Прочие поступления</t>
  </si>
  <si>
    <t>Размещение Интернет оборудования</t>
  </si>
  <si>
    <t xml:space="preserve">Поступило за размещение интернет оборудования 35165,00 руб. </t>
  </si>
  <si>
    <t>ООО "Икс-Трим", АО "Эр-телеком холдинг", ООО "СкайНэт", ПАО "Ростелеком"</t>
  </si>
  <si>
    <t>Реализация демонтированного лифтового оборудования</t>
  </si>
  <si>
    <t xml:space="preserve">Поступило за реализацию демонтированного лифтового оборудования 75000,00 руб. </t>
  </si>
  <si>
    <t>ООО "МЛМ Невский лифт"</t>
  </si>
  <si>
    <t>ООО "Дубровин"</t>
  </si>
  <si>
    <t xml:space="preserve">Поступило от ООО "Дубровин" за управление и содержание общедомового имущества 16589,92 руб. </t>
  </si>
  <si>
    <t>Общая задолженность по дому  на 01.01.2024г.</t>
  </si>
  <si>
    <t>Надеемся на дальнейшее сотрудничество. Администрация ООО "УЮТ-СЕРВИС"</t>
  </si>
  <si>
    <t>Примечание: подробный отчет о выполненных работах по текущему ремонту будет приведен в следующей квитанции</t>
  </si>
  <si>
    <t>ИТОГО ЖКУ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</si>
</sst>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indexed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6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/>
    <xf numFmtId="0" fontId="4" fillId="0" borderId="0" xfId="0" applyFont="1"/>
    <xf numFmtId="0" fontId="0" fillId="0" borderId="0" xfId="0" applyBorder="1"/>
    <xf numFmtId="0" fontId="6" fillId="0" borderId="0" xfId="2" applyFont="1" applyFill="1"/>
    <xf numFmtId="0" fontId="5" fillId="0" borderId="0" xfId="2" applyFill="1"/>
    <xf numFmtId="0" fontId="7" fillId="0" borderId="2" xfId="2" applyFont="1" applyFill="1" applyBorder="1" applyAlignment="1">
      <alignment horizontal="center"/>
    </xf>
    <xf numFmtId="0" fontId="7" fillId="0" borderId="3" xfId="2" applyFont="1" applyFill="1" applyBorder="1" applyAlignment="1">
      <alignment horizontal="center"/>
    </xf>
    <xf numFmtId="0" fontId="6" fillId="0" borderId="3" xfId="2" applyFont="1" applyFill="1" applyBorder="1"/>
    <xf numFmtId="0" fontId="6" fillId="0" borderId="4" xfId="2" applyFont="1" applyFill="1" applyBorder="1"/>
    <xf numFmtId="0" fontId="7" fillId="0" borderId="0" xfId="2" applyFont="1" applyFill="1" applyAlignment="1">
      <alignment horizontal="center"/>
    </xf>
    <xf numFmtId="0" fontId="6" fillId="0" borderId="0" xfId="2" applyFont="1" applyFill="1" applyBorder="1"/>
    <xf numFmtId="0" fontId="8" fillId="0" borderId="0" xfId="2" applyFont="1" applyFill="1" applyBorder="1" applyAlignment="1">
      <alignment horizontal="center"/>
    </xf>
    <xf numFmtId="0" fontId="9" fillId="0" borderId="0" xfId="2" applyFont="1" applyFill="1" applyBorder="1" applyAlignment="1">
      <alignment horizontal="center"/>
    </xf>
    <xf numFmtId="0" fontId="9" fillId="0" borderId="5" xfId="2" applyFont="1" applyFill="1" applyBorder="1" applyAlignment="1">
      <alignment horizontal="center"/>
    </xf>
    <xf numFmtId="0" fontId="10" fillId="0" borderId="6" xfId="2" applyFont="1" applyFill="1" applyBorder="1" applyAlignment="1">
      <alignment horizontal="center" vertical="top" wrapText="1"/>
    </xf>
    <xf numFmtId="0" fontId="10" fillId="0" borderId="4" xfId="2" applyFont="1" applyFill="1" applyBorder="1" applyAlignment="1">
      <alignment horizontal="center" vertical="top" wrapText="1"/>
    </xf>
    <xf numFmtId="0" fontId="11" fillId="0" borderId="4" xfId="2" applyFont="1" applyFill="1" applyBorder="1" applyAlignment="1">
      <alignment horizontal="center" vertical="top" wrapText="1"/>
    </xf>
    <xf numFmtId="0" fontId="10" fillId="0" borderId="2" xfId="2" applyFont="1" applyFill="1" applyBorder="1" applyAlignment="1">
      <alignment horizontal="center" vertical="top" wrapText="1"/>
    </xf>
    <xf numFmtId="0" fontId="10" fillId="0" borderId="3" xfId="2" applyFont="1" applyFill="1" applyBorder="1" applyAlignment="1">
      <alignment horizontal="center" vertical="top" wrapText="1"/>
    </xf>
    <xf numFmtId="0" fontId="10" fillId="0" borderId="7" xfId="2" applyFont="1" applyFill="1" applyBorder="1" applyAlignment="1">
      <alignment horizontal="center" vertical="top" wrapText="1"/>
    </xf>
    <xf numFmtId="0" fontId="7" fillId="0" borderId="8" xfId="2" applyFont="1" applyFill="1" applyBorder="1" applyAlignment="1">
      <alignment horizontal="center" vertical="top" wrapText="1"/>
    </xf>
    <xf numFmtId="4" fontId="12" fillId="0" borderId="9" xfId="2" applyNumberFormat="1" applyFont="1" applyFill="1" applyBorder="1" applyAlignment="1">
      <alignment horizontal="right" vertical="top" wrapText="1"/>
    </xf>
    <xf numFmtId="4" fontId="13" fillId="0" borderId="9" xfId="2" applyNumberFormat="1" applyFont="1" applyFill="1" applyBorder="1" applyAlignment="1">
      <alignment vertical="top" wrapText="1"/>
    </xf>
    <xf numFmtId="0" fontId="12" fillId="0" borderId="10" xfId="2" applyFont="1" applyFill="1" applyBorder="1" applyAlignment="1">
      <alignment horizontal="center" vertical="center" wrapText="1"/>
    </xf>
    <xf numFmtId="2" fontId="5" fillId="0" borderId="0" xfId="2" applyNumberFormat="1" applyFill="1"/>
    <xf numFmtId="4" fontId="12" fillId="0" borderId="9" xfId="2" applyNumberFormat="1" applyFont="1" applyFill="1" applyBorder="1" applyAlignment="1">
      <alignment vertical="top" wrapText="1"/>
    </xf>
    <xf numFmtId="0" fontId="12" fillId="0" borderId="11" xfId="2" applyFont="1" applyFill="1" applyBorder="1" applyAlignment="1">
      <alignment horizontal="center" vertical="center" wrapText="1"/>
    </xf>
    <xf numFmtId="0" fontId="12" fillId="0" borderId="8" xfId="2" applyFont="1" applyFill="1" applyBorder="1" applyAlignment="1">
      <alignment horizontal="center" vertical="center" wrapText="1"/>
    </xf>
    <xf numFmtId="4" fontId="7" fillId="3" borderId="9" xfId="2" applyNumberFormat="1" applyFont="1" applyFill="1" applyBorder="1" applyAlignment="1">
      <alignment vertical="top" wrapText="1"/>
    </xf>
    <xf numFmtId="4" fontId="7" fillId="0" borderId="9" xfId="2" applyNumberFormat="1" applyFont="1" applyFill="1" applyBorder="1" applyAlignment="1">
      <alignment vertical="top" wrapText="1"/>
    </xf>
    <xf numFmtId="0" fontId="7" fillId="0" borderId="3" xfId="2" applyFont="1" applyFill="1" applyBorder="1" applyAlignment="1">
      <alignment horizontal="center" vertical="top" wrapText="1"/>
    </xf>
    <xf numFmtId="0" fontId="10" fillId="0" borderId="8" xfId="2" applyFont="1" applyFill="1" applyBorder="1" applyAlignment="1">
      <alignment horizontal="center" vertical="top" wrapText="1"/>
    </xf>
    <xf numFmtId="0" fontId="10" fillId="0" borderId="9" xfId="2" applyFont="1" applyFill="1" applyBorder="1" applyAlignment="1">
      <alignment horizontal="center" vertical="top" wrapText="1"/>
    </xf>
    <xf numFmtId="4" fontId="12" fillId="0" borderId="4" xfId="2" applyNumberFormat="1" applyFont="1" applyFill="1" applyBorder="1" applyAlignment="1">
      <alignment horizontal="right" vertical="top" wrapText="1"/>
    </xf>
    <xf numFmtId="4" fontId="13" fillId="0" borderId="4" xfId="2" applyNumberFormat="1" applyFont="1" applyFill="1" applyBorder="1" applyAlignment="1">
      <alignment vertical="top" wrapText="1"/>
    </xf>
    <xf numFmtId="0" fontId="14" fillId="0" borderId="10" xfId="2" applyFont="1" applyFill="1" applyBorder="1" applyAlignment="1">
      <alignment horizontal="center" vertical="center" wrapText="1"/>
    </xf>
    <xf numFmtId="4" fontId="5" fillId="0" borderId="0" xfId="2" applyNumberFormat="1" applyFill="1"/>
    <xf numFmtId="0" fontId="15" fillId="0" borderId="8" xfId="2" applyFont="1" applyFill="1" applyBorder="1" applyAlignment="1">
      <alignment horizontal="center" vertical="center" wrapText="1"/>
    </xf>
    <xf numFmtId="4" fontId="14" fillId="0" borderId="9" xfId="2" applyNumberFormat="1" applyFont="1" applyFill="1" applyBorder="1" applyAlignment="1">
      <alignment horizontal="right" vertical="top" wrapText="1"/>
    </xf>
    <xf numFmtId="0" fontId="7" fillId="0" borderId="9" xfId="2" applyFont="1" applyFill="1" applyBorder="1" applyAlignment="1">
      <alignment horizontal="center" vertical="top" wrapText="1"/>
    </xf>
    <xf numFmtId="0" fontId="16" fillId="0" borderId="9" xfId="2" applyFont="1" applyFill="1" applyBorder="1" applyAlignment="1">
      <alignment horizontal="center" vertical="top" wrapText="1"/>
    </xf>
    <xf numFmtId="0" fontId="12" fillId="0" borderId="9" xfId="2" applyFont="1" applyFill="1" applyBorder="1" applyAlignment="1">
      <alignment horizontal="center" vertical="top" wrapText="1"/>
    </xf>
    <xf numFmtId="0" fontId="17" fillId="0" borderId="9" xfId="2" applyFont="1" applyFill="1" applyBorder="1" applyAlignment="1">
      <alignment horizontal="center" vertical="top" wrapText="1"/>
    </xf>
    <xf numFmtId="0" fontId="5" fillId="0" borderId="0" xfId="2" applyFont="1" applyFill="1"/>
    <xf numFmtId="0" fontId="7" fillId="0" borderId="12" xfId="2" applyFont="1" applyFill="1" applyBorder="1" applyAlignment="1">
      <alignment horizontal="center" vertical="top" wrapText="1"/>
    </xf>
    <xf numFmtId="0" fontId="7" fillId="0" borderId="2" xfId="2" applyFont="1" applyFill="1" applyBorder="1" applyAlignment="1">
      <alignment horizontal="center" wrapText="1"/>
    </xf>
    <xf numFmtId="4" fontId="12" fillId="0" borderId="1" xfId="2" applyNumberFormat="1" applyFont="1" applyFill="1" applyBorder="1" applyAlignment="1">
      <alignment horizontal="center" vertical="center" wrapText="1"/>
    </xf>
    <xf numFmtId="0" fontId="12" fillId="0" borderId="1" xfId="2" applyFont="1" applyFill="1" applyBorder="1" applyAlignment="1">
      <alignment horizontal="center" vertical="top" wrapText="1"/>
    </xf>
    <xf numFmtId="0" fontId="10" fillId="0" borderId="2" xfId="2" applyFont="1" applyFill="1" applyBorder="1" applyAlignment="1">
      <alignment horizontal="center" wrapText="1"/>
    </xf>
    <xf numFmtId="4" fontId="12" fillId="0" borderId="2" xfId="2" applyNumberFormat="1" applyFont="1" applyFill="1" applyBorder="1" applyAlignment="1">
      <alignment horizontal="center" vertical="top" wrapText="1"/>
    </xf>
    <xf numFmtId="0" fontId="5" fillId="0" borderId="3" xfId="2" applyFill="1" applyBorder="1" applyAlignment="1">
      <alignment horizontal="center" vertical="top" wrapText="1"/>
    </xf>
    <xf numFmtId="0" fontId="5" fillId="0" borderId="4" xfId="2" applyFill="1" applyBorder="1" applyAlignment="1">
      <alignment horizontal="center" vertical="top" wrapText="1"/>
    </xf>
    <xf numFmtId="0" fontId="14" fillId="0" borderId="6" xfId="2" applyFont="1" applyFill="1" applyBorder="1" applyAlignment="1">
      <alignment horizontal="center" wrapText="1"/>
    </xf>
    <xf numFmtId="0" fontId="18" fillId="0" borderId="0" xfId="2" applyFont="1" applyFill="1"/>
    <xf numFmtId="4" fontId="19" fillId="0" borderId="0" xfId="2" applyNumberFormat="1" applyFont="1" applyFill="1"/>
    <xf numFmtId="0" fontId="12" fillId="0" borderId="0" xfId="2" applyFont="1" applyFill="1"/>
    <xf numFmtId="0" fontId="20" fillId="0" borderId="0" xfId="2" applyFont="1" applyFill="1"/>
    <xf numFmtId="0" fontId="14" fillId="0" borderId="0" xfId="2" applyFont="1" applyFill="1"/>
    <xf numFmtId="4" fontId="12" fillId="0" borderId="0" xfId="2" applyNumberFormat="1" applyFont="1" applyFill="1"/>
    <xf numFmtId="4" fontId="16" fillId="0" borderId="0" xfId="2" applyNumberFormat="1" applyFont="1" applyFill="1"/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63"/>
  <sheetViews>
    <sheetView tabSelected="1" topLeftCell="C28" zoomScaleNormal="100" workbookViewId="0">
      <selection activeCell="G39" sqref="G39"/>
    </sheetView>
  </sheetViews>
  <sheetFormatPr defaultRowHeight="12.75"/>
  <cols>
    <col min="1" max="1" width="3.42578125" style="11" hidden="1" customWidth="1"/>
    <col min="2" max="2" width="9.140625" style="11" hidden="1" customWidth="1"/>
    <col min="3" max="3" width="28.28515625" style="62" customWidth="1"/>
    <col min="4" max="4" width="13" style="62" customWidth="1"/>
    <col min="5" max="5" width="11.85546875" style="62" customWidth="1"/>
    <col min="6" max="6" width="13.28515625" style="62" customWidth="1"/>
    <col min="7" max="7" width="11.85546875" style="62" customWidth="1"/>
    <col min="8" max="8" width="13.85546875" style="62" customWidth="1"/>
    <col min="9" max="9" width="23.5703125" style="62" customWidth="1"/>
    <col min="10" max="10" width="10.140625" style="11" hidden="1" customWidth="1"/>
    <col min="11" max="11" width="9.5703125" style="11" hidden="1" customWidth="1"/>
    <col min="12" max="16384" width="9.140625" style="11"/>
  </cols>
  <sheetData>
    <row r="1" spans="3:9" ht="12.75" hidden="1" customHeight="1">
      <c r="C1" s="10"/>
      <c r="D1" s="10"/>
      <c r="E1" s="10"/>
      <c r="F1" s="10"/>
      <c r="G1" s="10"/>
      <c r="H1" s="10"/>
      <c r="I1" s="10"/>
    </row>
    <row r="2" spans="3:9" ht="13.5" hidden="1" customHeight="1" thickBot="1">
      <c r="C2" s="10"/>
      <c r="D2" s="10"/>
      <c r="E2" s="10" t="s">
        <v>26</v>
      </c>
      <c r="F2" s="10"/>
      <c r="G2" s="10"/>
      <c r="H2" s="10"/>
      <c r="I2" s="10"/>
    </row>
    <row r="3" spans="3:9" ht="13.5" hidden="1" customHeight="1" thickBot="1">
      <c r="C3" s="12"/>
      <c r="D3" s="13"/>
      <c r="E3" s="14"/>
      <c r="F3" s="14"/>
      <c r="G3" s="14"/>
      <c r="H3" s="14"/>
      <c r="I3" s="15"/>
    </row>
    <row r="4" spans="3:9" ht="12.75" hidden="1" customHeight="1">
      <c r="C4" s="16"/>
      <c r="D4" s="16"/>
      <c r="E4" s="17"/>
      <c r="F4" s="17"/>
      <c r="G4" s="17"/>
      <c r="H4" s="17"/>
      <c r="I4" s="17"/>
    </row>
    <row r="5" spans="3:9" ht="12.75" customHeight="1">
      <c r="C5" s="16"/>
      <c r="D5" s="16"/>
      <c r="E5" s="17"/>
      <c r="F5" s="17"/>
      <c r="G5" s="17"/>
      <c r="H5" s="17"/>
      <c r="I5" s="17"/>
    </row>
    <row r="6" spans="3:9" ht="12.75" customHeight="1">
      <c r="C6" s="16"/>
      <c r="D6" s="16"/>
      <c r="E6" s="17"/>
      <c r="F6" s="17"/>
      <c r="G6" s="17"/>
      <c r="H6" s="17"/>
      <c r="I6" s="17"/>
    </row>
    <row r="7" spans="3:9" ht="12.75" customHeight="1">
      <c r="C7" s="16"/>
      <c r="D7" s="16"/>
      <c r="E7" s="17"/>
      <c r="F7" s="17"/>
      <c r="G7" s="17"/>
      <c r="H7" s="17"/>
      <c r="I7" s="17"/>
    </row>
    <row r="8" spans="3:9" ht="12.75" customHeight="1">
      <c r="C8" s="16"/>
      <c r="D8" s="16"/>
      <c r="E8" s="17"/>
      <c r="F8" s="17"/>
      <c r="G8" s="17"/>
      <c r="H8" s="17"/>
      <c r="I8" s="17"/>
    </row>
    <row r="9" spans="3:9" ht="12.75" customHeight="1">
      <c r="C9" s="16"/>
      <c r="D9" s="16"/>
      <c r="E9" s="17"/>
      <c r="F9" s="17"/>
      <c r="G9" s="17"/>
      <c r="H9" s="17"/>
      <c r="I9" s="17"/>
    </row>
    <row r="10" spans="3:9" ht="12.75" customHeight="1">
      <c r="C10" s="16"/>
      <c r="D10" s="16"/>
      <c r="E10" s="17"/>
      <c r="F10" s="17"/>
      <c r="G10" s="17"/>
      <c r="H10" s="17"/>
      <c r="I10" s="17"/>
    </row>
    <row r="11" spans="3:9" ht="12.75" customHeight="1">
      <c r="C11" s="16"/>
      <c r="D11" s="16"/>
      <c r="E11" s="17"/>
      <c r="F11" s="17"/>
      <c r="G11" s="17"/>
      <c r="H11" s="17"/>
      <c r="I11" s="17"/>
    </row>
    <row r="12" spans="3:9" ht="12.75" customHeight="1">
      <c r="C12" s="16"/>
      <c r="D12" s="16"/>
      <c r="E12" s="17"/>
      <c r="F12" s="17"/>
      <c r="G12" s="17"/>
      <c r="H12" s="17"/>
      <c r="I12" s="17"/>
    </row>
    <row r="13" spans="3:9" ht="12.75" customHeight="1">
      <c r="C13" s="16"/>
      <c r="D13" s="16"/>
      <c r="E13" s="17"/>
      <c r="F13" s="17"/>
      <c r="G13" s="17"/>
      <c r="H13" s="17"/>
      <c r="I13" s="17"/>
    </row>
    <row r="14" spans="3:9" ht="12.75" customHeight="1">
      <c r="C14" s="16"/>
      <c r="D14" s="16"/>
      <c r="E14" s="17"/>
      <c r="F14" s="17"/>
      <c r="G14" s="17"/>
      <c r="H14" s="17"/>
      <c r="I14" s="17"/>
    </row>
    <row r="15" spans="3:9" ht="12.75" customHeight="1">
      <c r="C15" s="16"/>
      <c r="D15" s="16"/>
      <c r="E15" s="17"/>
      <c r="F15" s="17"/>
      <c r="G15" s="17"/>
      <c r="H15" s="17"/>
      <c r="I15" s="17"/>
    </row>
    <row r="16" spans="3:9" ht="12.75" customHeight="1">
      <c r="C16" s="16"/>
      <c r="D16" s="16"/>
      <c r="E16" s="17"/>
      <c r="F16" s="17"/>
      <c r="G16" s="17"/>
      <c r="H16" s="17"/>
      <c r="I16" s="17"/>
    </row>
    <row r="17" spans="3:11" ht="12.75" customHeight="1">
      <c r="C17" s="16"/>
      <c r="D17" s="16"/>
      <c r="E17" s="17"/>
      <c r="F17" s="17"/>
      <c r="G17" s="17"/>
      <c r="H17" s="17"/>
      <c r="I17" s="17"/>
    </row>
    <row r="18" spans="3:11" ht="12.75" customHeight="1">
      <c r="C18" s="16"/>
      <c r="D18" s="16"/>
      <c r="E18" s="17"/>
      <c r="F18" s="17"/>
      <c r="G18" s="17"/>
      <c r="H18" s="17"/>
      <c r="I18" s="17"/>
    </row>
    <row r="19" spans="3:11" ht="12.75" customHeight="1">
      <c r="C19" s="16"/>
      <c r="D19" s="16"/>
      <c r="E19" s="17"/>
      <c r="F19" s="17"/>
      <c r="G19" s="17"/>
      <c r="H19" s="17"/>
      <c r="I19" s="17"/>
    </row>
    <row r="20" spans="3:11" ht="12.75" customHeight="1">
      <c r="C20" s="16"/>
      <c r="D20" s="16"/>
      <c r="E20" s="17"/>
      <c r="F20" s="17"/>
      <c r="G20" s="17"/>
      <c r="H20" s="17"/>
      <c r="I20" s="17"/>
    </row>
    <row r="21" spans="3:11" ht="12.75" customHeight="1">
      <c r="C21" s="16"/>
      <c r="D21" s="16"/>
      <c r="E21" s="17"/>
      <c r="F21" s="17"/>
      <c r="G21" s="17"/>
      <c r="H21" s="17"/>
      <c r="I21" s="17"/>
    </row>
    <row r="22" spans="3:11" ht="12.75" customHeight="1">
      <c r="C22" s="16"/>
      <c r="D22" s="16"/>
      <c r="E22" s="17"/>
      <c r="F22" s="17"/>
      <c r="G22" s="17"/>
      <c r="H22" s="17"/>
      <c r="I22" s="17"/>
    </row>
    <row r="23" spans="3:11" ht="14.25">
      <c r="C23" s="18" t="s">
        <v>27</v>
      </c>
      <c r="D23" s="18"/>
      <c r="E23" s="18"/>
      <c r="F23" s="18"/>
      <c r="G23" s="18"/>
      <c r="H23" s="18"/>
      <c r="I23" s="18"/>
    </row>
    <row r="24" spans="3:11">
      <c r="C24" s="19" t="s">
        <v>28</v>
      </c>
      <c r="D24" s="19"/>
      <c r="E24" s="19"/>
      <c r="F24" s="19"/>
      <c r="G24" s="19"/>
      <c r="H24" s="19"/>
      <c r="I24" s="19"/>
    </row>
    <row r="25" spans="3:11">
      <c r="C25" s="19" t="s">
        <v>29</v>
      </c>
      <c r="D25" s="19"/>
      <c r="E25" s="19"/>
      <c r="F25" s="19"/>
      <c r="G25" s="19"/>
      <c r="H25" s="19"/>
      <c r="I25" s="19"/>
    </row>
    <row r="26" spans="3:11" ht="6" customHeight="1" thickBot="1">
      <c r="C26" s="20"/>
      <c r="D26" s="20"/>
      <c r="E26" s="20"/>
      <c r="F26" s="20"/>
      <c r="G26" s="20"/>
      <c r="H26" s="20"/>
      <c r="I26" s="20"/>
    </row>
    <row r="27" spans="3:11" ht="48.75" customHeight="1" thickBot="1">
      <c r="C27" s="21" t="s">
        <v>30</v>
      </c>
      <c r="D27" s="22" t="s">
        <v>31</v>
      </c>
      <c r="E27" s="23" t="s">
        <v>32</v>
      </c>
      <c r="F27" s="23" t="s">
        <v>33</v>
      </c>
      <c r="G27" s="23" t="s">
        <v>34</v>
      </c>
      <c r="H27" s="23" t="s">
        <v>35</v>
      </c>
      <c r="I27" s="22" t="s">
        <v>36</v>
      </c>
    </row>
    <row r="28" spans="3:11" ht="13.5" customHeight="1" thickBot="1">
      <c r="C28" s="24" t="s">
        <v>37</v>
      </c>
      <c r="D28" s="25"/>
      <c r="E28" s="25"/>
      <c r="F28" s="25"/>
      <c r="G28" s="25"/>
      <c r="H28" s="25"/>
      <c r="I28" s="26"/>
    </row>
    <row r="29" spans="3:11" ht="13.5" customHeight="1" thickBot="1">
      <c r="C29" s="27" t="s">
        <v>38</v>
      </c>
      <c r="D29" s="28">
        <v>37749.970000000147</v>
      </c>
      <c r="E29" s="29"/>
      <c r="F29" s="29">
        <v>17.649999999999999</v>
      </c>
      <c r="G29" s="29"/>
      <c r="H29" s="29">
        <f>+D29+E29-F29</f>
        <v>37732.320000000145</v>
      </c>
      <c r="I29" s="30" t="s">
        <v>39</v>
      </c>
      <c r="K29" s="31">
        <f>51046.06+172701.91-703.55</f>
        <v>223044.42</v>
      </c>
    </row>
    <row r="30" spans="3:11" ht="13.5" customHeight="1" thickBot="1">
      <c r="C30" s="27" t="s">
        <v>40</v>
      </c>
      <c r="D30" s="28">
        <v>47974.980000000098</v>
      </c>
      <c r="E30" s="32"/>
      <c r="F30" s="32">
        <f>20.48+8.54</f>
        <v>29.02</v>
      </c>
      <c r="G30" s="29"/>
      <c r="H30" s="29">
        <f>+D30+E30-F30</f>
        <v>47945.960000000101</v>
      </c>
      <c r="I30" s="33"/>
      <c r="K30" s="31">
        <f>29823.13+116557.4-3561.97</f>
        <v>142818.56</v>
      </c>
    </row>
    <row r="31" spans="3:11" ht="13.5" customHeight="1" thickBot="1">
      <c r="C31" s="27" t="s">
        <v>41</v>
      </c>
      <c r="D31" s="28">
        <v>20073.919999999958</v>
      </c>
      <c r="E31" s="32"/>
      <c r="F31" s="32">
        <v>17.600000000000001</v>
      </c>
      <c r="G31" s="29"/>
      <c r="H31" s="29">
        <f>+D31+E31-F31</f>
        <v>20056.31999999996</v>
      </c>
      <c r="I31" s="33"/>
      <c r="K31" s="11">
        <f>62118.8-728.93+416+12495.67</f>
        <v>74301.540000000008</v>
      </c>
    </row>
    <row r="32" spans="3:11" ht="13.5" customHeight="1" thickBot="1">
      <c r="C32" s="27" t="s">
        <v>42</v>
      </c>
      <c r="D32" s="28">
        <v>15313.769999999922</v>
      </c>
      <c r="E32" s="32"/>
      <c r="F32" s="32">
        <v>12.77</v>
      </c>
      <c r="G32" s="29"/>
      <c r="H32" s="29">
        <f>+D32+E32-F32</f>
        <v>15300.999999999922</v>
      </c>
      <c r="I32" s="33"/>
      <c r="K32" s="11">
        <f>16177.73-396.02+3319.03+22028.24-251.56+4277.62</f>
        <v>45155.040000000001</v>
      </c>
    </row>
    <row r="33" spans="3:11" ht="13.5" hidden="1" customHeight="1" thickBot="1">
      <c r="C33" s="27" t="s">
        <v>43</v>
      </c>
      <c r="D33" s="28"/>
      <c r="E33" s="32"/>
      <c r="F33" s="32"/>
      <c r="G33" s="29"/>
      <c r="H33" s="29">
        <f>+D33+E33-F33</f>
        <v>0</v>
      </c>
      <c r="I33" s="34"/>
      <c r="K33" s="11">
        <f>44.63+15.15+993.26-58.23+2346.52-97.65+671.99</f>
        <v>3915.67</v>
      </c>
    </row>
    <row r="34" spans="3:11" ht="13.5" customHeight="1" thickBot="1">
      <c r="C34" s="27" t="s">
        <v>44</v>
      </c>
      <c r="D34" s="35">
        <f>SUM(D29:D33)</f>
        <v>121112.64000000012</v>
      </c>
      <c r="E34" s="36">
        <f>SUM(E29:E33)</f>
        <v>0</v>
      </c>
      <c r="F34" s="36">
        <f>SUM(F29:F33)</f>
        <v>77.040000000000006</v>
      </c>
      <c r="G34" s="36">
        <f>SUM(G29:G33)</f>
        <v>0</v>
      </c>
      <c r="H34" s="36">
        <f>SUM(H29:H33)</f>
        <v>121035.60000000014</v>
      </c>
      <c r="I34" s="27"/>
    </row>
    <row r="35" spans="3:11" ht="13.5" customHeight="1" thickBot="1">
      <c r="C35" s="37" t="s">
        <v>45</v>
      </c>
      <c r="D35" s="37"/>
      <c r="E35" s="37"/>
      <c r="F35" s="37"/>
      <c r="G35" s="37"/>
      <c r="H35" s="37"/>
      <c r="I35" s="37"/>
    </row>
    <row r="36" spans="3:11" ht="49.5" customHeight="1" thickBot="1">
      <c r="C36" s="38" t="s">
        <v>30</v>
      </c>
      <c r="D36" s="22" t="s">
        <v>31</v>
      </c>
      <c r="E36" s="23" t="s">
        <v>32</v>
      </c>
      <c r="F36" s="23" t="s">
        <v>33</v>
      </c>
      <c r="G36" s="23" t="s">
        <v>34</v>
      </c>
      <c r="H36" s="23" t="s">
        <v>35</v>
      </c>
      <c r="I36" s="39" t="s">
        <v>46</v>
      </c>
    </row>
    <row r="37" spans="3:11" ht="30.75" customHeight="1" thickBot="1">
      <c r="C37" s="21" t="s">
        <v>47</v>
      </c>
      <c r="D37" s="40">
        <v>334696.45999999996</v>
      </c>
      <c r="E37" s="41">
        <v>1610569.16</v>
      </c>
      <c r="F37" s="41">
        <v>1533880.04</v>
      </c>
      <c r="G37" s="29">
        <f>+E37</f>
        <v>1610569.16</v>
      </c>
      <c r="H37" s="41">
        <f>+D37+E37-F37</f>
        <v>411385.57999999984</v>
      </c>
      <c r="I37" s="42" t="s">
        <v>48</v>
      </c>
      <c r="J37" s="43">
        <f>161041.54+20.06-11.67+71.68-33.69+9.72-8.97+84.38-43.88-D37</f>
        <v>-173567.28999999998</v>
      </c>
      <c r="K37" s="43">
        <f>174994.32-170.69+605.75-2.82+2110.17-9.43+258.93-4.6+2220.9-30.54+5.67-8.97+49.18-43.88-H37</f>
        <v>-231411.58999999985</v>
      </c>
    </row>
    <row r="38" spans="3:11" ht="14.25" customHeight="1" thickBot="1">
      <c r="C38" s="27" t="s">
        <v>49</v>
      </c>
      <c r="D38" s="28">
        <v>67047.839999999967</v>
      </c>
      <c r="E38" s="29">
        <v>322432.87</v>
      </c>
      <c r="F38" s="29">
        <v>308865.05</v>
      </c>
      <c r="G38" s="29">
        <v>178865.64</v>
      </c>
      <c r="H38" s="41">
        <f t="shared" ref="H38:H47" si="0">+D38+E38-F38</f>
        <v>80615.659999999974</v>
      </c>
      <c r="I38" s="44"/>
      <c r="J38" s="43">
        <f>34585.69-285.88</f>
        <v>34299.810000000005</v>
      </c>
    </row>
    <row r="39" spans="3:11" ht="13.5" customHeight="1" thickBot="1">
      <c r="C39" s="38" t="s">
        <v>50</v>
      </c>
      <c r="D39" s="45">
        <v>4688.6499999999396</v>
      </c>
      <c r="E39" s="29"/>
      <c r="F39" s="29">
        <v>16.82</v>
      </c>
      <c r="G39" s="29"/>
      <c r="H39" s="41">
        <f t="shared" si="0"/>
        <v>4671.8299999999399</v>
      </c>
      <c r="I39" s="46"/>
      <c r="J39" s="11">
        <f>11662.23-20.72</f>
        <v>11641.51</v>
      </c>
    </row>
    <row r="40" spans="3:11" ht="12.75" customHeight="1" thickBot="1">
      <c r="C40" s="27" t="s">
        <v>51</v>
      </c>
      <c r="D40" s="28">
        <v>41912.600000000006</v>
      </c>
      <c r="E40" s="29">
        <v>147785.99</v>
      </c>
      <c r="F40" s="29">
        <v>141184.66</v>
      </c>
      <c r="G40" s="29">
        <f>181585.07-1599-80000</f>
        <v>99986.07</v>
      </c>
      <c r="H40" s="41">
        <f t="shared" si="0"/>
        <v>48513.929999999993</v>
      </c>
      <c r="I40" s="47" t="s">
        <v>52</v>
      </c>
      <c r="J40" s="11">
        <f>22683-20.16</f>
        <v>22662.84</v>
      </c>
    </row>
    <row r="41" spans="3:11" ht="29.25" customHeight="1" thickBot="1">
      <c r="C41" s="27" t="s">
        <v>53</v>
      </c>
      <c r="D41" s="28">
        <v>12970.950000000077</v>
      </c>
      <c r="E41" s="29"/>
      <c r="F41" s="29">
        <v>24.33</v>
      </c>
      <c r="G41" s="29"/>
      <c r="H41" s="41">
        <f t="shared" si="0"/>
        <v>12946.620000000077</v>
      </c>
      <c r="I41" s="48" t="s">
        <v>54</v>
      </c>
      <c r="J41" s="11">
        <f>12237.79+22117.11</f>
        <v>34354.9</v>
      </c>
      <c r="K41" s="11">
        <f>23760.05-37.21+8981.96+5139.79</f>
        <v>37844.589999999997</v>
      </c>
    </row>
    <row r="42" spans="3:11" ht="27.75" customHeight="1" thickBot="1">
      <c r="C42" s="27" t="s">
        <v>55</v>
      </c>
      <c r="D42" s="28">
        <v>3509.3000000000084</v>
      </c>
      <c r="E42" s="32">
        <v>17138.68</v>
      </c>
      <c r="F42" s="32">
        <v>16395.04</v>
      </c>
      <c r="G42" s="29">
        <v>9165.6</v>
      </c>
      <c r="H42" s="41">
        <f t="shared" si="0"/>
        <v>4252.9400000000096</v>
      </c>
      <c r="I42" s="48" t="s">
        <v>56</v>
      </c>
      <c r="J42" s="11">
        <f>1803.5-15.24</f>
        <v>1788.26</v>
      </c>
    </row>
    <row r="43" spans="3:11" ht="13.5" customHeight="1" thickBot="1">
      <c r="C43" s="38" t="s">
        <v>57</v>
      </c>
      <c r="D43" s="28">
        <v>18998.649999999987</v>
      </c>
      <c r="E43" s="32">
        <v>33455.47</v>
      </c>
      <c r="F43" s="32">
        <v>38820.36</v>
      </c>
      <c r="G43" s="29"/>
      <c r="H43" s="41">
        <f t="shared" si="0"/>
        <v>13633.759999999987</v>
      </c>
      <c r="I43" s="47"/>
      <c r="J43" s="11">
        <f>24309.26-30.58</f>
        <v>24278.679999999997</v>
      </c>
    </row>
    <row r="44" spans="3:11" ht="13.5" customHeight="1" thickBot="1">
      <c r="C44" s="38" t="s">
        <v>58</v>
      </c>
      <c r="D44" s="28">
        <v>-2.2737367544323206E-12</v>
      </c>
      <c r="E44" s="32"/>
      <c r="F44" s="32"/>
      <c r="G44" s="29"/>
      <c r="H44" s="41">
        <f t="shared" si="0"/>
        <v>-2.2737367544323206E-12</v>
      </c>
      <c r="I44" s="47"/>
      <c r="J44" s="11">
        <f>3400.03+1683.64</f>
        <v>5083.67</v>
      </c>
      <c r="K44" s="11">
        <f>10061.11-200.55+4987.03-99.29</f>
        <v>14748.3</v>
      </c>
    </row>
    <row r="45" spans="3:11" ht="13.5" customHeight="1" thickBot="1">
      <c r="C45" s="38" t="s">
        <v>59</v>
      </c>
      <c r="D45" s="28">
        <v>28180.499999999985</v>
      </c>
      <c r="E45" s="32">
        <f>158772.76+21546.92</f>
        <v>180319.68</v>
      </c>
      <c r="F45" s="32">
        <f>159514.69+19536.59</f>
        <v>179051.28</v>
      </c>
      <c r="G45" s="29">
        <f>+E45</f>
        <v>180319.68</v>
      </c>
      <c r="H45" s="41">
        <f t="shared" si="0"/>
        <v>29448.899999999994</v>
      </c>
      <c r="I45" s="47" t="s">
        <v>60</v>
      </c>
    </row>
    <row r="46" spans="3:11" ht="13.5" customHeight="1" thickBot="1">
      <c r="C46" s="38" t="s">
        <v>61</v>
      </c>
      <c r="D46" s="28">
        <v>4734.5400000000045</v>
      </c>
      <c r="E46" s="32">
        <f>15650.28+11787.96+4913.82</f>
        <v>32352.059999999998</v>
      </c>
      <c r="F46" s="32">
        <f>11522.41+4837.74+13859.4</f>
        <v>30219.55</v>
      </c>
      <c r="G46" s="29">
        <f>+E46</f>
        <v>32352.059999999998</v>
      </c>
      <c r="H46" s="41">
        <f t="shared" si="0"/>
        <v>6867.0500000000065</v>
      </c>
      <c r="I46" s="47"/>
    </row>
    <row r="47" spans="3:11" ht="13.5" customHeight="1" thickBot="1">
      <c r="C47" s="27" t="s">
        <v>62</v>
      </c>
      <c r="D47" s="28">
        <v>8870.8100000000195</v>
      </c>
      <c r="E47" s="32">
        <v>42645.58</v>
      </c>
      <c r="F47" s="32">
        <v>40899.82</v>
      </c>
      <c r="G47" s="29">
        <v>43773.84</v>
      </c>
      <c r="H47" s="41">
        <f t="shared" si="0"/>
        <v>10616.570000000022</v>
      </c>
      <c r="I47" s="48" t="s">
        <v>63</v>
      </c>
      <c r="J47" s="11">
        <f>4593.33-38.51</f>
        <v>4554.82</v>
      </c>
    </row>
    <row r="48" spans="3:11" s="50" customFormat="1" ht="13.5" customHeight="1" thickBot="1">
      <c r="C48" s="27" t="s">
        <v>44</v>
      </c>
      <c r="D48" s="35">
        <f>SUM(D37:D47)</f>
        <v>525610.29999999993</v>
      </c>
      <c r="E48" s="36">
        <f>SUM(E37:E47)</f>
        <v>2386699.4900000002</v>
      </c>
      <c r="F48" s="36">
        <f>SUM(F37:F47)</f>
        <v>2289356.9499999997</v>
      </c>
      <c r="G48" s="36">
        <f>SUM(G37:G47)</f>
        <v>2155032.0499999998</v>
      </c>
      <c r="H48" s="36">
        <f>SUM(H37:H47)</f>
        <v>622952.84000000008</v>
      </c>
      <c r="I48" s="49"/>
    </row>
    <row r="49" spans="3:9" ht="13.5" customHeight="1" thickBot="1">
      <c r="C49" s="51" t="s">
        <v>64</v>
      </c>
      <c r="D49" s="51"/>
      <c r="E49" s="51"/>
      <c r="F49" s="51"/>
      <c r="G49" s="51"/>
      <c r="H49" s="51"/>
      <c r="I49" s="51"/>
    </row>
    <row r="50" spans="3:9" ht="51.75" customHeight="1" thickBot="1">
      <c r="C50" s="52" t="s">
        <v>65</v>
      </c>
      <c r="D50" s="53" t="s">
        <v>66</v>
      </c>
      <c r="E50" s="53"/>
      <c r="F50" s="53"/>
      <c r="G50" s="53"/>
      <c r="H50" s="53"/>
      <c r="I50" s="54" t="s">
        <v>67</v>
      </c>
    </row>
    <row r="51" spans="3:9" ht="32.25" customHeight="1" thickBot="1">
      <c r="C51" s="52" t="s">
        <v>68</v>
      </c>
      <c r="D51" s="53" t="s">
        <v>69</v>
      </c>
      <c r="E51" s="53"/>
      <c r="F51" s="53"/>
      <c r="G51" s="53"/>
      <c r="H51" s="53"/>
      <c r="I51" s="54" t="s">
        <v>70</v>
      </c>
    </row>
    <row r="52" spans="3:9" ht="26.25" customHeight="1" thickBot="1">
      <c r="C52" s="55" t="s">
        <v>71</v>
      </c>
      <c r="D52" s="56" t="s">
        <v>72</v>
      </c>
      <c r="E52" s="57"/>
      <c r="F52" s="57"/>
      <c r="G52" s="57"/>
      <c r="H52" s="58"/>
      <c r="I52" s="59" t="s">
        <v>71</v>
      </c>
    </row>
    <row r="53" spans="3:9" ht="18" customHeight="1">
      <c r="C53" s="60" t="s">
        <v>73</v>
      </c>
      <c r="D53" s="60"/>
      <c r="E53" s="60"/>
      <c r="F53" s="60"/>
      <c r="G53" s="60"/>
      <c r="H53" s="61">
        <f>+H34+H48</f>
        <v>743988.44000000018</v>
      </c>
    </row>
    <row r="54" spans="3:9" ht="15">
      <c r="C54" s="63" t="s">
        <v>74</v>
      </c>
      <c r="D54" s="63"/>
    </row>
    <row r="55" spans="3:9" ht="12.75" hidden="1" customHeight="1">
      <c r="C55" s="64" t="s">
        <v>75</v>
      </c>
    </row>
    <row r="56" spans="3:9">
      <c r="E56" s="65"/>
      <c r="F56" s="65"/>
    </row>
    <row r="57" spans="3:9" hidden="1">
      <c r="D57" s="66">
        <f>+D37+D38+D39+D42</f>
        <v>409942.24999999988</v>
      </c>
      <c r="E57" s="66">
        <f>+E37+E38+E39+E42</f>
        <v>1950140.7099999997</v>
      </c>
      <c r="F57" s="66">
        <f>+F37+F38+F39+F42</f>
        <v>1859156.9500000002</v>
      </c>
      <c r="G57" s="66">
        <f>+G37+G38+G39+G42</f>
        <v>1798600.4</v>
      </c>
      <c r="H57" s="66">
        <f>+H37+H38+H39+H42</f>
        <v>500926.00999999978</v>
      </c>
    </row>
    <row r="58" spans="3:9" hidden="1">
      <c r="D58" s="65"/>
      <c r="H58" s="65">
        <f>57855.12+263532.22+6973.32+32118.08+2751.93+993.92+342+52609.26+28283.78+26846.15+22.87+9473.37+2.74+1909.97</f>
        <v>483714.73</v>
      </c>
    </row>
    <row r="59" spans="3:9">
      <c r="C59" s="62" t="s">
        <v>76</v>
      </c>
      <c r="E59" s="65">
        <f>+E48+E34+35165+75000+16589.92</f>
        <v>2513454.41</v>
      </c>
      <c r="F59" s="65"/>
      <c r="G59" s="65">
        <f>+G48+G34</f>
        <v>2155032.0499999998</v>
      </c>
    </row>
    <row r="61" spans="3:9" hidden="1">
      <c r="D61" s="62">
        <v>1075.77</v>
      </c>
    </row>
    <row r="62" spans="3:9" hidden="1">
      <c r="D62" s="62">
        <v>662413.19999999995</v>
      </c>
    </row>
    <row r="63" spans="3:9" hidden="1">
      <c r="D63" s="65">
        <f>+D62-D48-D34</f>
        <v>15690.259999999907</v>
      </c>
    </row>
  </sheetData>
  <mergeCells count="12">
    <mergeCell ref="C35:I35"/>
    <mergeCell ref="I37:I38"/>
    <mergeCell ref="C49:I49"/>
    <mergeCell ref="D50:H50"/>
    <mergeCell ref="D51:H51"/>
    <mergeCell ref="D52:H52"/>
    <mergeCell ref="C23:I23"/>
    <mergeCell ref="C24:I24"/>
    <mergeCell ref="C25:I25"/>
    <mergeCell ref="C26:I26"/>
    <mergeCell ref="C28:I28"/>
    <mergeCell ref="I29:I33"/>
  </mergeCells>
  <pageMargins left="0.59055118110236227" right="0" top="0" bottom="0" header="0.51181102362204722" footer="0.51181102362204722"/>
  <pageSetup paperSize="9" scale="8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3:I32"/>
  <sheetViews>
    <sheetView topLeftCell="A16" zoomScaleNormal="100" zoomScaleSheetLayoutView="120" workbookViewId="0">
      <selection activeCell="D32" sqref="D32"/>
    </sheetView>
  </sheetViews>
  <sheetFormatPr defaultRowHeight="15"/>
  <cols>
    <col min="1" max="1" width="4.5703125" customWidth="1"/>
    <col min="2" max="2" width="12.42578125" customWidth="1"/>
    <col min="3" max="3" width="13.42578125" hidden="1" customWidth="1"/>
    <col min="4" max="4" width="12.140625" customWidth="1"/>
    <col min="5" max="5" width="13.5703125" customWidth="1"/>
    <col min="6" max="6" width="13.42578125" customWidth="1"/>
    <col min="7" max="7" width="14.42578125" customWidth="1"/>
    <col min="8" max="8" width="15.140625" customWidth="1"/>
    <col min="9" max="9" width="13.5703125" customWidth="1"/>
  </cols>
  <sheetData>
    <row r="13" spans="1:9">
      <c r="A13" s="1" t="s">
        <v>0</v>
      </c>
      <c r="B13" s="1"/>
      <c r="C13" s="1"/>
      <c r="D13" s="1"/>
      <c r="E13" s="1"/>
      <c r="F13" s="1"/>
      <c r="G13" s="1"/>
      <c r="H13" s="1"/>
      <c r="I13" s="1"/>
    </row>
    <row r="14" spans="1:9">
      <c r="A14" s="1" t="s">
        <v>1</v>
      </c>
      <c r="B14" s="1"/>
      <c r="C14" s="1"/>
      <c r="D14" s="1"/>
      <c r="E14" s="1"/>
      <c r="F14" s="1"/>
      <c r="G14" s="1"/>
      <c r="H14" s="1"/>
      <c r="I14" s="1"/>
    </row>
    <row r="15" spans="1:9">
      <c r="A15" s="1" t="s">
        <v>2</v>
      </c>
      <c r="B15" s="1"/>
      <c r="C15" s="1"/>
      <c r="D15" s="1"/>
      <c r="E15" s="1"/>
      <c r="F15" s="1"/>
      <c r="G15" s="1"/>
      <c r="H15" s="1"/>
      <c r="I15" s="1"/>
    </row>
    <row r="16" spans="1:9" ht="60">
      <c r="A16" s="2" t="s">
        <v>3</v>
      </c>
      <c r="B16" s="2" t="s">
        <v>4</v>
      </c>
      <c r="C16" s="2" t="s">
        <v>5</v>
      </c>
      <c r="D16" s="2" t="s">
        <v>6</v>
      </c>
      <c r="E16" s="2" t="s">
        <v>7</v>
      </c>
      <c r="F16" s="3" t="s">
        <v>8</v>
      </c>
      <c r="G16" s="3" t="s">
        <v>9</v>
      </c>
      <c r="H16" s="2" t="s">
        <v>10</v>
      </c>
      <c r="I16" s="2" t="s">
        <v>11</v>
      </c>
    </row>
    <row r="17" spans="1:9">
      <c r="A17" s="4" t="s">
        <v>12</v>
      </c>
      <c r="B17" s="5">
        <v>-112.66391000000002</v>
      </c>
      <c r="C17" s="5"/>
      <c r="D17" s="5">
        <v>322.43286999999998</v>
      </c>
      <c r="E17" s="5">
        <v>308.86505</v>
      </c>
      <c r="F17" s="5">
        <v>126.75492</v>
      </c>
      <c r="G17" s="5">
        <v>178.86564000000001</v>
      </c>
      <c r="H17" s="5">
        <v>80.615660000000005</v>
      </c>
      <c r="I17" s="6">
        <f>B17+D17+F17-G17</f>
        <v>157.65823999999995</v>
      </c>
    </row>
    <row r="19" spans="1:9">
      <c r="A19" t="s">
        <v>13</v>
      </c>
    </row>
    <row r="20" spans="1:9">
      <c r="A20" s="7" t="s">
        <v>14</v>
      </c>
      <c r="B20" s="8"/>
      <c r="C20" s="8"/>
      <c r="D20" s="8"/>
      <c r="E20" s="8"/>
      <c r="F20" s="8"/>
    </row>
    <row r="21" spans="1:9">
      <c r="A21" s="7" t="s">
        <v>15</v>
      </c>
      <c r="B21" s="8"/>
      <c r="C21" s="8"/>
      <c r="D21" s="8"/>
      <c r="E21" s="8"/>
      <c r="F21" s="8"/>
    </row>
    <row r="22" spans="1:9">
      <c r="A22" s="7" t="s">
        <v>16</v>
      </c>
      <c r="B22" s="8"/>
      <c r="C22" s="8"/>
      <c r="D22" s="8"/>
      <c r="E22" s="8"/>
      <c r="F22" s="8"/>
    </row>
    <row r="23" spans="1:9">
      <c r="A23" s="7" t="s">
        <v>17</v>
      </c>
      <c r="B23" s="8"/>
      <c r="C23" s="8"/>
      <c r="D23" s="8"/>
      <c r="E23" s="8"/>
      <c r="F23" s="8"/>
    </row>
    <row r="24" spans="1:9">
      <c r="A24" s="7" t="s">
        <v>18</v>
      </c>
      <c r="B24" s="8"/>
      <c r="C24" s="8"/>
      <c r="D24" s="8"/>
      <c r="E24" s="8"/>
      <c r="F24" s="8"/>
    </row>
    <row r="25" spans="1:9">
      <c r="A25" s="7" t="s">
        <v>19</v>
      </c>
      <c r="B25" s="8"/>
      <c r="C25" s="8"/>
      <c r="D25" s="8"/>
      <c r="E25" s="8"/>
      <c r="F25" s="8"/>
    </row>
    <row r="26" spans="1:9">
      <c r="A26" t="s">
        <v>20</v>
      </c>
    </row>
    <row r="27" spans="1:9">
      <c r="A27" t="s">
        <v>21</v>
      </c>
    </row>
    <row r="28" spans="1:9">
      <c r="A28" t="s">
        <v>22</v>
      </c>
      <c r="I28" s="9"/>
    </row>
    <row r="29" spans="1:9">
      <c r="A29" t="s">
        <v>23</v>
      </c>
      <c r="I29" s="9"/>
    </row>
    <row r="30" spans="1:9">
      <c r="A30" t="s">
        <v>24</v>
      </c>
      <c r="I30" s="9"/>
    </row>
    <row r="31" spans="1:9">
      <c r="A31" t="s">
        <v>25</v>
      </c>
      <c r="I31" s="9"/>
    </row>
    <row r="32" spans="1:9">
      <c r="I32" s="9"/>
    </row>
  </sheetData>
  <mergeCells count="3">
    <mergeCell ref="A13:I13"/>
    <mergeCell ref="A14:I14"/>
    <mergeCell ref="A15:I15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Центральная6 2</vt:lpstr>
      <vt:lpstr>текущ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ООО УЮТ-СЕРВИС</dc:creator>
  <cp:lastModifiedBy>ООО УЮТ-СЕРВИС</cp:lastModifiedBy>
  <dcterms:created xsi:type="dcterms:W3CDTF">2024-03-06T11:44:36Z</dcterms:created>
  <dcterms:modified xsi:type="dcterms:W3CDTF">2024-03-06T11:45:15Z</dcterms:modified>
</cp:coreProperties>
</file>