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19035" windowHeight="11715" activeTab="1"/>
  </bookViews>
  <sheets>
    <sheet name="Центр7к1" sheetId="1" r:id="rId1"/>
    <sheet name="текущ" sheetId="2" r:id="rId2"/>
  </sheets>
  <calcPr calcId="125725"/>
</workbook>
</file>

<file path=xl/calcChain.xml><?xml version="1.0" encoding="utf-8"?>
<calcChain xmlns="http://schemas.openxmlformats.org/spreadsheetml/2006/main">
  <c r="I17" i="2"/>
  <c r="H57" i="1"/>
  <c r="F56"/>
  <c r="E56"/>
  <c r="D56"/>
  <c r="E49"/>
  <c r="E59" s="1"/>
  <c r="D49"/>
  <c r="D63" s="1"/>
  <c r="J48"/>
  <c r="H48"/>
  <c r="H47"/>
  <c r="F47"/>
  <c r="G46"/>
  <c r="F46"/>
  <c r="F49" s="1"/>
  <c r="E46"/>
  <c r="H46" s="1"/>
  <c r="K45"/>
  <c r="J45"/>
  <c r="H45"/>
  <c r="F45"/>
  <c r="J44"/>
  <c r="H44"/>
  <c r="H43"/>
  <c r="K42"/>
  <c r="J42"/>
  <c r="H42"/>
  <c r="J41"/>
  <c r="H41"/>
  <c r="H40"/>
  <c r="J39"/>
  <c r="H39"/>
  <c r="J38"/>
  <c r="H38"/>
  <c r="H49" s="1"/>
  <c r="H58" s="1"/>
  <c r="G38"/>
  <c r="G56" s="1"/>
  <c r="G35"/>
  <c r="E35"/>
  <c r="D35"/>
  <c r="K34"/>
  <c r="H34"/>
  <c r="K33"/>
  <c r="H33"/>
  <c r="F33"/>
  <c r="K32"/>
  <c r="H32"/>
  <c r="K31"/>
  <c r="F31"/>
  <c r="F35" s="1"/>
  <c r="K30"/>
  <c r="H30"/>
  <c r="H35" l="1"/>
  <c r="H52" s="1"/>
  <c r="H31"/>
  <c r="G49"/>
  <c r="G59" s="1"/>
  <c r="H56"/>
  <c r="K38"/>
</calcChain>
</file>

<file path=xl/sharedStrings.xml><?xml version="1.0" encoding="utf-8"?>
<sst xmlns="http://schemas.openxmlformats.org/spreadsheetml/2006/main" count="79" uniqueCount="72">
  <si>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</si>
  <si>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</si>
  <si>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</si>
  <si>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имущества жилого дома № 7/1  по ул. Центральная с 01.01.2023г. по 31.12.2023г.</t>
  </si>
  <si>
    <t>наименование</t>
  </si>
  <si>
    <t>Задолженность населения на 01.01.2023г. (руб.)</t>
  </si>
  <si>
    <t>Начислено населению за 2023г. (руб.)</t>
  </si>
  <si>
    <t>Поступило в счет оплаты в 2023г. (руб.)</t>
  </si>
  <si>
    <t>Перечислено поставщику услуг в 2023г. (руб.)</t>
  </si>
  <si>
    <t>Задолженность населения на 01.01.2024г. (руб.)</t>
  </si>
  <si>
    <t>Наименование поставщика</t>
  </si>
  <si>
    <t>Коммунальные услуги</t>
  </si>
  <si>
    <t>Отопление</t>
  </si>
  <si>
    <t xml:space="preserve"> ООО "ТСК",  ООО "Сертоловские Коммунальные Системы"</t>
  </si>
  <si>
    <t>Горячее водоснабжение</t>
  </si>
  <si>
    <t>Холодное водоснабжение</t>
  </si>
  <si>
    <t>Водоотведение</t>
  </si>
  <si>
    <t>ОДН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</si>
  <si>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</si>
  <si>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</si>
  <si>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</si>
  <si>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</si>
  <si>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ООО "Уют-Сервис", договор управления № Н/2011-92 от 01.01.2011г.</t>
  </si>
  <si>
    <t>Текущий ремонт</t>
  </si>
  <si>
    <t>Капитальный ремонт</t>
  </si>
  <si>
    <t>Лифт</t>
  </si>
  <si>
    <t>ООО "СЗЛК", ООО ИЦ "Ликон"</t>
  </si>
  <si>
    <t>Вывоз ТБО и  КГО</t>
  </si>
  <si>
    <t>АО "Управляющая компания по обращению с отходами в ЛО"</t>
  </si>
  <si>
    <t>т/о внутридомового газ/ оборудования</t>
  </si>
  <si>
    <t>ОАО "Леноблгаз"</t>
  </si>
  <si>
    <t>услуги расчетно-кассовой службы</t>
  </si>
  <si>
    <t>Повышающий коэффициент</t>
  </si>
  <si>
    <t>электроэнергия СОИ</t>
  </si>
  <si>
    <t>ООО "ПСК"</t>
  </si>
  <si>
    <t>водоснабжение СОИ</t>
  </si>
  <si>
    <t>т/о узлов учета теп/энергии</t>
  </si>
  <si>
    <t xml:space="preserve"> ООО"Энерго-Сервис"</t>
  </si>
  <si>
    <t>Прочие поступления</t>
  </si>
  <si>
    <t>Размещение Интернет оборудования</t>
  </si>
  <si>
    <t xml:space="preserve">Поступило за размещение интернет оборудования 35165,00 руб. </t>
  </si>
  <si>
    <t>ООО "Икс-Трим", АО "Эр-телеком холдинг", ООО "СкайНэт", ПАО "Ростелеком"</t>
  </si>
  <si>
    <t>Общая задолженность по дому  на 01.01.2024г.</t>
  </si>
  <si>
    <t>Надеемся на дальнейшее сотрудничество. Администрация ООО "УЮТ-СЕРВИС"</t>
  </si>
  <si>
    <t>Примечание: подробный отчет о выполненных работах по текущему ремонту будет приведен в следующей квитанции</t>
  </si>
  <si>
    <t>ИТОГО ЖКУ</t>
  </si>
  <si>
    <t>ОТЧЕТ</t>
  </si>
  <si>
    <t>по выполнению плана текущего ремонта жилого дома</t>
  </si>
  <si>
    <t>№ 7/1 по ул. Центральная с 01.01.2023г. по 31.12.2023г.</t>
  </si>
  <si>
    <t>№                             п/п</t>
  </si>
  <si>
    <t>Остаток на 01.01.2023г., тыс.руб.</t>
  </si>
  <si>
    <t>Остаток на 01.01.2011г., тыс.руб. (получено)</t>
  </si>
  <si>
    <t>Начислено, тыс.руб.</t>
  </si>
  <si>
    <t>Поступило от населения, тыс.руб.</t>
  </si>
  <si>
    <t>Прочие поступления, тыс.руб.</t>
  </si>
  <si>
    <t>Использовано, тыс.руб.</t>
  </si>
  <si>
    <t>Задолженность населения на 01.01.2024г., тыс.руб.</t>
  </si>
  <si>
    <t>Переходящий остаток,                     тыс.руб.</t>
  </si>
  <si>
    <t>1.</t>
  </si>
  <si>
    <r>
      <t xml:space="preserve">Затраты по статье "текущий ремонт" составили </t>
    </r>
    <r>
      <rPr>
        <b/>
        <sz val="11"/>
        <color indexed="8"/>
        <rFont val="Calibri"/>
        <family val="2"/>
        <charset val="204"/>
      </rPr>
      <t>109</t>
    </r>
    <r>
      <rPr>
        <b/>
        <sz val="11"/>
        <color indexed="8"/>
        <rFont val="Calibri"/>
        <family val="2"/>
        <charset val="204"/>
      </rPr>
      <t>.23</t>
    </r>
    <r>
      <rPr>
        <b/>
        <sz val="11"/>
        <color indexed="8"/>
        <rFont val="Calibri"/>
        <family val="2"/>
        <charset val="204"/>
      </rPr>
      <t xml:space="preserve"> </t>
    </r>
    <r>
      <rPr>
        <sz val="10"/>
        <rFont val="Arial Cyr"/>
        <charset val="204"/>
      </rPr>
      <t>тыс.рублей, в том числе:</t>
    </r>
  </si>
  <si>
    <t>Работы по содержанию и техническому обслуживанию конструктивных элементов</t>
  </si>
  <si>
    <t>многоквартирного дома(отмостки, кровли, продухи, вентиляции -  0.45т.р.</t>
  </si>
  <si>
    <t>Восстановление водоотводящих устройств, утепление чердачных перекрытий, утепление трубопроводов</t>
  </si>
  <si>
    <t>в чердачных и подвальных помещениях - 0.06 т.р.</t>
  </si>
  <si>
    <t xml:space="preserve">Ремонт в помещениях общего пользования (замена разбитых стекол окон, дверей, замков, </t>
  </si>
  <si>
    <t>ремонт поручней, ремонт стен в подъездах) - 1.52 т.р.</t>
  </si>
  <si>
    <t xml:space="preserve">Производство работ по устранению неисправностей в системе освещения общедомовых </t>
  </si>
  <si>
    <t>помещений ( с заменой ламп накаливания, выключателей и конструктивных элементов</t>
  </si>
  <si>
    <t>светильников) - 0.72  т.р.</t>
  </si>
  <si>
    <t>Аварийные работы -3.53т.р.</t>
  </si>
  <si>
    <t>Расходные материалы - 0.05 т.р.</t>
  </si>
  <si>
    <t>герметизация швов - 102.90 т.р.</t>
  </si>
</sst>
</file>

<file path=xl/styles.xml><?xml version="1.0" encoding="utf-8"?>
<styleSheet xmlns="http://schemas.openxmlformats.org/spreadsheetml/2006/main">
  <fonts count="20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color indexed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8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2">
    <xf numFmtId="0" fontId="0" fillId="0" borderId="0" xfId="0"/>
    <xf numFmtId="0" fontId="4" fillId="0" borderId="0" xfId="0" applyFont="1" applyFill="1"/>
    <xf numFmtId="0" fontId="0" fillId="0" borderId="0" xfId="0" applyFill="1"/>
    <xf numFmtId="0" fontId="5" fillId="0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4" fillId="0" borderId="2" xfId="0" applyFont="1" applyFill="1" applyBorder="1"/>
    <xf numFmtId="0" fontId="4" fillId="0" borderId="3" xfId="0" applyFont="1" applyFill="1" applyBorder="1"/>
    <xf numFmtId="0" fontId="5" fillId="0" borderId="0" xfId="0" applyFont="1" applyFill="1" applyAlignment="1">
      <alignment horizontal="center"/>
    </xf>
    <xf numFmtId="0" fontId="4" fillId="0" borderId="0" xfId="0" applyFont="1" applyFill="1" applyBorder="1"/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horizontal="center" vertical="top" wrapText="1"/>
    </xf>
    <xf numFmtId="0" fontId="9" fillId="0" borderId="3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8" fillId="0" borderId="2" xfId="0" applyFont="1" applyFill="1" applyBorder="1" applyAlignment="1">
      <alignment horizontal="center" vertical="top" wrapText="1"/>
    </xf>
    <xf numFmtId="0" fontId="8" fillId="0" borderId="6" xfId="0" applyFont="1" applyFill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vertical="top" wrapText="1"/>
    </xf>
    <xf numFmtId="4" fontId="10" fillId="0" borderId="8" xfId="0" applyNumberFormat="1" applyFont="1" applyFill="1" applyBorder="1" applyAlignment="1">
      <alignment horizontal="right" vertical="top" wrapText="1"/>
    </xf>
    <xf numFmtId="4" fontId="11" fillId="0" borderId="8" xfId="0" applyNumberFormat="1" applyFont="1" applyFill="1" applyBorder="1" applyAlignment="1">
      <alignment vertical="top" wrapText="1"/>
    </xf>
    <xf numFmtId="0" fontId="10" fillId="0" borderId="9" xfId="0" applyFont="1" applyFill="1" applyBorder="1" applyAlignment="1">
      <alignment horizontal="center" vertical="center" wrapText="1"/>
    </xf>
    <xf numFmtId="2" fontId="0" fillId="0" borderId="0" xfId="0" applyNumberFormat="1" applyFill="1"/>
    <xf numFmtId="4" fontId="10" fillId="0" borderId="8" xfId="0" applyNumberFormat="1" applyFont="1" applyFill="1" applyBorder="1" applyAlignment="1">
      <alignment vertical="top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4" fontId="5" fillId="2" borderId="8" xfId="0" applyNumberFormat="1" applyFont="1" applyFill="1" applyBorder="1" applyAlignment="1">
      <alignment vertical="top" wrapText="1"/>
    </xf>
    <xf numFmtId="4" fontId="5" fillId="0" borderId="8" xfId="0" applyNumberFormat="1" applyFont="1" applyFill="1" applyBorder="1" applyAlignment="1">
      <alignment vertical="top" wrapText="1"/>
    </xf>
    <xf numFmtId="0" fontId="12" fillId="0" borderId="5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top" wrapText="1"/>
    </xf>
    <xf numFmtId="0" fontId="8" fillId="0" borderId="7" xfId="0" applyFont="1" applyFill="1" applyBorder="1" applyAlignment="1">
      <alignment horizontal="center" vertical="top" wrapText="1"/>
    </xf>
    <xf numFmtId="0" fontId="8" fillId="0" borderId="8" xfId="0" applyFont="1" applyFill="1" applyBorder="1" applyAlignment="1">
      <alignment horizontal="center" vertical="top" wrapText="1"/>
    </xf>
    <xf numFmtId="4" fontId="10" fillId="0" borderId="3" xfId="0" applyNumberFormat="1" applyFont="1" applyFill="1" applyBorder="1" applyAlignment="1">
      <alignment horizontal="right" vertical="top" wrapText="1"/>
    </xf>
    <xf numFmtId="4" fontId="11" fillId="0" borderId="3" xfId="0" applyNumberFormat="1" applyFont="1" applyFill="1" applyBorder="1" applyAlignment="1">
      <alignment vertical="top" wrapText="1"/>
    </xf>
    <xf numFmtId="0" fontId="13" fillId="0" borderId="9" xfId="0" applyFont="1" applyFill="1" applyBorder="1" applyAlignment="1">
      <alignment horizontal="center" vertical="center" wrapText="1"/>
    </xf>
    <xf numFmtId="4" fontId="0" fillId="0" borderId="0" xfId="0" applyNumberFormat="1" applyFill="1"/>
    <xf numFmtId="0" fontId="14" fillId="0" borderId="7" xfId="0" applyFont="1" applyFill="1" applyBorder="1" applyAlignment="1">
      <alignment horizontal="center" vertical="center" wrapText="1"/>
    </xf>
    <xf numFmtId="4" fontId="13" fillId="0" borderId="8" xfId="0" applyNumberFormat="1" applyFont="1" applyFill="1" applyBorder="1" applyAlignment="1">
      <alignment horizontal="right" vertical="top" wrapText="1"/>
    </xf>
    <xf numFmtId="0" fontId="15" fillId="0" borderId="8" xfId="0" applyFont="1" applyFill="1" applyBorder="1" applyAlignment="1">
      <alignment horizontal="center" vertical="top" wrapText="1"/>
    </xf>
    <xf numFmtId="0" fontId="10" fillId="0" borderId="8" xfId="0" applyFont="1" applyFill="1" applyBorder="1" applyAlignment="1">
      <alignment horizontal="center" vertical="top" wrapText="1"/>
    </xf>
    <xf numFmtId="0" fontId="5" fillId="0" borderId="8" xfId="0" applyFont="1" applyFill="1" applyBorder="1" applyAlignment="1">
      <alignment horizontal="center" vertical="top" wrapText="1"/>
    </xf>
    <xf numFmtId="0" fontId="3" fillId="0" borderId="0" xfId="0" applyFont="1" applyFill="1"/>
    <xf numFmtId="0" fontId="5" fillId="0" borderId="1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wrapText="1"/>
    </xf>
    <xf numFmtId="4" fontId="10" fillId="0" borderId="12" xfId="0" applyNumberFormat="1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top" wrapText="1"/>
    </xf>
    <xf numFmtId="0" fontId="16" fillId="0" borderId="0" xfId="0" applyFont="1" applyFill="1"/>
    <xf numFmtId="4" fontId="17" fillId="0" borderId="0" xfId="0" applyNumberFormat="1" applyFont="1" applyFill="1"/>
    <xf numFmtId="0" fontId="10" fillId="0" borderId="0" xfId="0" applyFont="1" applyFill="1"/>
    <xf numFmtId="0" fontId="18" fillId="0" borderId="0" xfId="0" applyFont="1" applyFill="1"/>
    <xf numFmtId="0" fontId="13" fillId="0" borderId="0" xfId="0" applyFont="1" applyFill="1"/>
    <xf numFmtId="4" fontId="10" fillId="0" borderId="0" xfId="0" applyNumberFormat="1" applyFont="1" applyFill="1"/>
    <xf numFmtId="4" fontId="15" fillId="0" borderId="0" xfId="0" applyNumberFormat="1" applyFont="1" applyFill="1"/>
    <xf numFmtId="0" fontId="1" fillId="0" borderId="0" xfId="1" applyAlignment="1">
      <alignment horizontal="center"/>
    </xf>
    <xf numFmtId="0" fontId="1" fillId="0" borderId="0" xfId="1"/>
    <xf numFmtId="0" fontId="1" fillId="0" borderId="12" xfId="1" applyBorder="1" applyAlignment="1">
      <alignment horizontal="center" vertical="center" wrapText="1"/>
    </xf>
    <xf numFmtId="0" fontId="1" fillId="0" borderId="12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/>
    </xf>
    <xf numFmtId="2" fontId="2" fillId="3" borderId="12" xfId="1" applyNumberFormat="1" applyFont="1" applyFill="1" applyBorder="1" applyAlignment="1">
      <alignment horizontal="center" vertical="center"/>
    </xf>
    <xf numFmtId="2" fontId="2" fillId="0" borderId="12" xfId="1" applyNumberFormat="1" applyFont="1" applyFill="1" applyBorder="1" applyAlignment="1">
      <alignment horizontal="center" vertical="center"/>
    </xf>
    <xf numFmtId="0" fontId="1" fillId="3" borderId="0" xfId="1" applyFill="1"/>
    <xf numFmtId="0" fontId="1" fillId="0" borderId="0" xfId="1" applyBorder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3"/>
  <sheetViews>
    <sheetView topLeftCell="C27" zoomScaleNormal="100" workbookViewId="0">
      <selection activeCell="E37" sqref="E37"/>
    </sheetView>
  </sheetViews>
  <sheetFormatPr defaultRowHeight="12.75"/>
  <cols>
    <col min="1" max="1" width="3.42578125" style="2" hidden="1" customWidth="1"/>
    <col min="2" max="2" width="9.140625" style="2" hidden="1" customWidth="1"/>
    <col min="3" max="3" width="28" style="48" customWidth="1"/>
    <col min="4" max="4" width="13.28515625" style="48" customWidth="1"/>
    <col min="5" max="5" width="11.85546875" style="48" customWidth="1"/>
    <col min="6" max="6" width="13.28515625" style="48" customWidth="1"/>
    <col min="7" max="7" width="11.85546875" style="48" customWidth="1"/>
    <col min="8" max="8" width="12.85546875" style="48" customWidth="1"/>
    <col min="9" max="9" width="23" style="48" customWidth="1"/>
    <col min="10" max="10" width="12.28515625" style="2" hidden="1" customWidth="1"/>
    <col min="11" max="11" width="9.5703125" style="2" hidden="1" customWidth="1"/>
    <col min="12" max="16384" width="9.140625" style="2"/>
  </cols>
  <sheetData>
    <row r="1" spans="3:9" ht="12.75" hidden="1" customHeight="1">
      <c r="C1" s="1"/>
      <c r="D1" s="1"/>
      <c r="E1" s="1"/>
      <c r="F1" s="1"/>
      <c r="G1" s="1"/>
      <c r="H1" s="1"/>
      <c r="I1" s="1"/>
    </row>
    <row r="2" spans="3:9" ht="13.5" hidden="1" customHeight="1" thickBot="1">
      <c r="C2" s="1"/>
      <c r="D2" s="1"/>
      <c r="E2" s="1" t="s">
        <v>0</v>
      </c>
      <c r="F2" s="1"/>
      <c r="G2" s="1"/>
      <c r="H2" s="1"/>
      <c r="I2" s="1"/>
    </row>
    <row r="3" spans="3:9" ht="13.5" hidden="1" customHeight="1" thickBot="1">
      <c r="C3" s="3"/>
      <c r="D3" s="4"/>
      <c r="E3" s="5"/>
      <c r="F3" s="5"/>
      <c r="G3" s="5"/>
      <c r="H3" s="5"/>
      <c r="I3" s="6"/>
    </row>
    <row r="4" spans="3:9" ht="12.75" hidden="1" customHeight="1">
      <c r="C4" s="7"/>
      <c r="D4" s="7"/>
      <c r="E4" s="8"/>
      <c r="F4" s="8"/>
      <c r="G4" s="8"/>
      <c r="H4" s="8"/>
      <c r="I4" s="8"/>
    </row>
    <row r="5" spans="3:9" ht="12.75" customHeight="1">
      <c r="C5" s="7"/>
      <c r="D5" s="7"/>
      <c r="E5" s="8"/>
      <c r="F5" s="8"/>
      <c r="G5" s="8"/>
      <c r="H5" s="8"/>
      <c r="I5" s="8"/>
    </row>
    <row r="6" spans="3:9" ht="12.75" customHeight="1">
      <c r="C6" s="7"/>
      <c r="D6" s="7"/>
      <c r="E6" s="8"/>
      <c r="F6" s="8"/>
      <c r="G6" s="8"/>
      <c r="H6" s="8"/>
      <c r="I6" s="8"/>
    </row>
    <row r="7" spans="3:9" ht="12.75" customHeight="1">
      <c r="C7" s="7"/>
      <c r="D7" s="7"/>
      <c r="E7" s="8"/>
      <c r="F7" s="8"/>
      <c r="G7" s="8"/>
      <c r="H7" s="8"/>
      <c r="I7" s="8"/>
    </row>
    <row r="8" spans="3:9" ht="12.75" customHeight="1">
      <c r="C8" s="7"/>
      <c r="D8" s="7"/>
      <c r="E8" s="8"/>
      <c r="F8" s="8"/>
      <c r="G8" s="8"/>
      <c r="H8" s="8"/>
      <c r="I8" s="8"/>
    </row>
    <row r="9" spans="3:9" ht="12.75" customHeight="1">
      <c r="C9" s="7"/>
      <c r="D9" s="7"/>
      <c r="E9" s="8"/>
      <c r="F9" s="8"/>
      <c r="G9" s="8"/>
      <c r="H9" s="8"/>
      <c r="I9" s="8"/>
    </row>
    <row r="10" spans="3:9" ht="12.75" customHeight="1">
      <c r="C10" s="7"/>
      <c r="D10" s="7"/>
      <c r="E10" s="8"/>
      <c r="F10" s="8"/>
      <c r="G10" s="8"/>
      <c r="H10" s="8"/>
      <c r="I10" s="8"/>
    </row>
    <row r="11" spans="3:9" ht="12.75" customHeight="1">
      <c r="C11" s="7"/>
      <c r="D11" s="7"/>
      <c r="E11" s="8"/>
      <c r="F11" s="8"/>
      <c r="G11" s="8"/>
      <c r="H11" s="8"/>
      <c r="I11" s="8"/>
    </row>
    <row r="12" spans="3:9" ht="12.75" customHeight="1">
      <c r="C12" s="7"/>
      <c r="D12" s="7"/>
      <c r="E12" s="8"/>
      <c r="F12" s="8"/>
      <c r="G12" s="8"/>
      <c r="H12" s="8"/>
      <c r="I12" s="8"/>
    </row>
    <row r="13" spans="3:9" ht="12.75" customHeight="1">
      <c r="C13" s="7"/>
      <c r="D13" s="7"/>
      <c r="E13" s="8"/>
      <c r="F13" s="8"/>
      <c r="G13" s="8"/>
      <c r="H13" s="8"/>
      <c r="I13" s="8"/>
    </row>
    <row r="14" spans="3:9" ht="12.75" customHeight="1">
      <c r="C14" s="7"/>
      <c r="D14" s="7"/>
      <c r="E14" s="8"/>
      <c r="F14" s="8"/>
      <c r="G14" s="8"/>
      <c r="H14" s="8"/>
      <c r="I14" s="8"/>
    </row>
    <row r="15" spans="3:9" ht="12.75" customHeight="1">
      <c r="C15" s="7"/>
      <c r="D15" s="7"/>
      <c r="E15" s="8"/>
      <c r="F15" s="8"/>
      <c r="G15" s="8"/>
      <c r="H15" s="8"/>
      <c r="I15" s="8"/>
    </row>
    <row r="16" spans="3:9" ht="12.75" customHeight="1">
      <c r="C16" s="7"/>
      <c r="D16" s="7"/>
      <c r="E16" s="8"/>
      <c r="F16" s="8"/>
      <c r="G16" s="8"/>
      <c r="H16" s="8"/>
      <c r="I16" s="8"/>
    </row>
    <row r="17" spans="3:11" ht="12.75" customHeight="1">
      <c r="C17" s="7"/>
      <c r="D17" s="7"/>
      <c r="E17" s="8"/>
      <c r="F17" s="8"/>
      <c r="G17" s="8"/>
      <c r="H17" s="8"/>
      <c r="I17" s="8"/>
    </row>
    <row r="18" spans="3:11" ht="12.75" customHeight="1">
      <c r="C18" s="7"/>
      <c r="D18" s="7"/>
      <c r="E18" s="8"/>
      <c r="F18" s="8"/>
      <c r="G18" s="8"/>
      <c r="H18" s="8"/>
      <c r="I18" s="8"/>
    </row>
    <row r="19" spans="3:11" ht="12.75" customHeight="1">
      <c r="C19" s="7"/>
      <c r="D19" s="7"/>
      <c r="E19" s="8"/>
      <c r="F19" s="8"/>
      <c r="G19" s="8"/>
      <c r="H19" s="8"/>
      <c r="I19" s="8"/>
    </row>
    <row r="20" spans="3:11" ht="12.75" customHeight="1">
      <c r="C20" s="7"/>
      <c r="D20" s="7"/>
      <c r="E20" s="8"/>
      <c r="F20" s="8"/>
      <c r="G20" s="8"/>
      <c r="H20" s="8"/>
      <c r="I20" s="8"/>
    </row>
    <row r="21" spans="3:11" ht="12.75" customHeight="1">
      <c r="C21" s="7"/>
      <c r="D21" s="7"/>
      <c r="E21" s="8"/>
      <c r="F21" s="8"/>
      <c r="G21" s="8"/>
      <c r="H21" s="8"/>
      <c r="I21" s="8"/>
    </row>
    <row r="22" spans="3:11" ht="12.75" customHeight="1">
      <c r="C22" s="7"/>
      <c r="D22" s="7"/>
      <c r="E22" s="8"/>
      <c r="F22" s="8"/>
      <c r="G22" s="8"/>
      <c r="H22" s="8"/>
      <c r="I22" s="8"/>
    </row>
    <row r="23" spans="3:11" ht="12.75" customHeight="1">
      <c r="C23" s="7"/>
      <c r="D23" s="7"/>
      <c r="E23" s="8"/>
      <c r="F23" s="8"/>
      <c r="G23" s="8"/>
      <c r="H23" s="8"/>
      <c r="I23" s="8"/>
    </row>
    <row r="24" spans="3:11" ht="14.25">
      <c r="C24" s="9" t="s">
        <v>1</v>
      </c>
      <c r="D24" s="9"/>
      <c r="E24" s="9"/>
      <c r="F24" s="9"/>
      <c r="G24" s="9"/>
      <c r="H24" s="9"/>
      <c r="I24" s="9"/>
    </row>
    <row r="25" spans="3:11">
      <c r="C25" s="10" t="s">
        <v>2</v>
      </c>
      <c r="D25" s="10"/>
      <c r="E25" s="10"/>
      <c r="F25" s="10"/>
      <c r="G25" s="10"/>
      <c r="H25" s="10"/>
      <c r="I25" s="10"/>
    </row>
    <row r="26" spans="3:11">
      <c r="C26" s="10" t="s">
        <v>3</v>
      </c>
      <c r="D26" s="10"/>
      <c r="E26" s="10"/>
      <c r="F26" s="10"/>
      <c r="G26" s="10"/>
      <c r="H26" s="10"/>
      <c r="I26" s="10"/>
    </row>
    <row r="27" spans="3:11" ht="6" customHeight="1" thickBot="1">
      <c r="C27" s="11"/>
      <c r="D27" s="11"/>
      <c r="E27" s="11"/>
      <c r="F27" s="11"/>
      <c r="G27" s="11"/>
      <c r="H27" s="11"/>
      <c r="I27" s="11"/>
    </row>
    <row r="28" spans="3:11" ht="50.25" customHeight="1" thickBot="1">
      <c r="C28" s="12" t="s">
        <v>4</v>
      </c>
      <c r="D28" s="13" t="s">
        <v>5</v>
      </c>
      <c r="E28" s="14" t="s">
        <v>6</v>
      </c>
      <c r="F28" s="14" t="s">
        <v>7</v>
      </c>
      <c r="G28" s="14" t="s">
        <v>8</v>
      </c>
      <c r="H28" s="14" t="s">
        <v>9</v>
      </c>
      <c r="I28" s="13" t="s">
        <v>10</v>
      </c>
    </row>
    <row r="29" spans="3:11" ht="13.5" customHeight="1" thickBot="1">
      <c r="C29" s="15" t="s">
        <v>11</v>
      </c>
      <c r="D29" s="16"/>
      <c r="E29" s="16"/>
      <c r="F29" s="16"/>
      <c r="G29" s="16"/>
      <c r="H29" s="16"/>
      <c r="I29" s="17"/>
    </row>
    <row r="30" spans="3:11" ht="13.5" customHeight="1" thickBot="1">
      <c r="C30" s="18" t="s">
        <v>12</v>
      </c>
      <c r="D30" s="19">
        <v>43185.609999999404</v>
      </c>
      <c r="E30" s="20"/>
      <c r="F30" s="20">
        <v>21821.43</v>
      </c>
      <c r="G30" s="20"/>
      <c r="H30" s="20">
        <f>+D30+E30-F30</f>
        <v>21364.179999999404</v>
      </c>
      <c r="I30" s="21" t="s">
        <v>13</v>
      </c>
      <c r="K30" s="22">
        <f>206450.61-7.63+10.97+20.57+29.56</f>
        <v>206504.08</v>
      </c>
    </row>
    <row r="31" spans="3:11" ht="13.5" customHeight="1" thickBot="1">
      <c r="C31" s="18" t="s">
        <v>14</v>
      </c>
      <c r="D31" s="19">
        <v>37454.370000000199</v>
      </c>
      <c r="E31" s="23"/>
      <c r="F31" s="23">
        <f>12544.61+5516.99+878.82</f>
        <v>18940.419999999998</v>
      </c>
      <c r="G31" s="20"/>
      <c r="H31" s="20">
        <f>+D31+E31-F31</f>
        <v>18513.950000000201</v>
      </c>
      <c r="I31" s="24"/>
      <c r="K31" s="2">
        <f>103349.23-9274.61+13.41+9.32+23.92</f>
        <v>94121.27</v>
      </c>
    </row>
    <row r="32" spans="3:11" ht="13.5" customHeight="1" thickBot="1">
      <c r="C32" s="18" t="s">
        <v>15</v>
      </c>
      <c r="D32" s="19">
        <v>16405.149999999903</v>
      </c>
      <c r="E32" s="23"/>
      <c r="F32" s="23">
        <v>8295.92</v>
      </c>
      <c r="G32" s="20"/>
      <c r="H32" s="20">
        <f>+D32+E32-F32</f>
        <v>8109.2299999999032</v>
      </c>
      <c r="I32" s="24"/>
      <c r="K32" s="2">
        <f>18.53+5.18+49747.54-2581.34</f>
        <v>47189.91</v>
      </c>
    </row>
    <row r="33" spans="3:11" ht="13.5" customHeight="1" thickBot="1">
      <c r="C33" s="18" t="s">
        <v>16</v>
      </c>
      <c r="D33" s="19">
        <v>12190.699999999901</v>
      </c>
      <c r="E33" s="23"/>
      <c r="F33" s="23">
        <f>6026.86+2.56</f>
        <v>6029.42</v>
      </c>
      <c r="G33" s="20"/>
      <c r="H33" s="20">
        <f>+D33+E33-F33</f>
        <v>6161.2799999999006</v>
      </c>
      <c r="I33" s="24"/>
      <c r="K33" s="2">
        <f>6.4+17844.33-901.43+3.21+14495.49-1119.03+1.21</f>
        <v>30330.18</v>
      </c>
    </row>
    <row r="34" spans="3:11" ht="13.5" hidden="1" customHeight="1" thickBot="1">
      <c r="C34" s="18" t="s">
        <v>17</v>
      </c>
      <c r="D34" s="19"/>
      <c r="E34" s="23"/>
      <c r="F34" s="23"/>
      <c r="G34" s="20"/>
      <c r="H34" s="20">
        <f>+D34+E34-F34</f>
        <v>0</v>
      </c>
      <c r="I34" s="25"/>
      <c r="K34" s="2">
        <f>0.24+45.49-20.08+315.6-2.95+0.01+0.02+0.01</f>
        <v>338.34</v>
      </c>
    </row>
    <row r="35" spans="3:11" ht="13.5" customHeight="1" thickBot="1">
      <c r="C35" s="18" t="s">
        <v>18</v>
      </c>
      <c r="D35" s="26">
        <f>SUM(D30:D34)</f>
        <v>109235.82999999941</v>
      </c>
      <c r="E35" s="27">
        <f>SUM(E30:E34)</f>
        <v>0</v>
      </c>
      <c r="F35" s="27">
        <f>SUM(F30:F34)</f>
        <v>55087.189999999995</v>
      </c>
      <c r="G35" s="27">
        <f>SUM(G30:G34)</f>
        <v>0</v>
      </c>
      <c r="H35" s="27">
        <f>SUM(H30:H34)</f>
        <v>54148.639999999403</v>
      </c>
      <c r="I35" s="28"/>
    </row>
    <row r="36" spans="3:11" ht="13.5" customHeight="1" thickBot="1">
      <c r="C36" s="29" t="s">
        <v>19</v>
      </c>
      <c r="D36" s="29"/>
      <c r="E36" s="29"/>
      <c r="F36" s="29"/>
      <c r="G36" s="29"/>
      <c r="H36" s="29"/>
      <c r="I36" s="29"/>
    </row>
    <row r="37" spans="3:11" ht="48.75" customHeight="1" thickBot="1">
      <c r="C37" s="30" t="s">
        <v>4</v>
      </c>
      <c r="D37" s="13" t="s">
        <v>5</v>
      </c>
      <c r="E37" s="14" t="s">
        <v>6</v>
      </c>
      <c r="F37" s="14" t="s">
        <v>7</v>
      </c>
      <c r="G37" s="14" t="s">
        <v>8</v>
      </c>
      <c r="H37" s="14" t="s">
        <v>9</v>
      </c>
      <c r="I37" s="31" t="s">
        <v>20</v>
      </c>
    </row>
    <row r="38" spans="3:11" ht="27.75" customHeight="1" thickBot="1">
      <c r="C38" s="12" t="s">
        <v>21</v>
      </c>
      <c r="D38" s="32">
        <v>302322.97999999975</v>
      </c>
      <c r="E38" s="33">
        <v>1923366.48</v>
      </c>
      <c r="F38" s="33">
        <v>1885932.53</v>
      </c>
      <c r="G38" s="33">
        <f>+E38</f>
        <v>1923366.48</v>
      </c>
      <c r="H38" s="33">
        <f>+D38+E38-F38</f>
        <v>339756.92999999993</v>
      </c>
      <c r="I38" s="34" t="s">
        <v>22</v>
      </c>
      <c r="J38" s="35">
        <f>114814.85-3383.67+12.53-4.39+38.94-13.63+4.58-1.69+50.21-18.59-D38</f>
        <v>-190823.83999999973</v>
      </c>
      <c r="K38" s="35">
        <f>118052.11-3.56+441.29-0.02+1550.69-0.06+148.03-0.01+1655.75-0.07+1.7-1.69+18.62-18.59-H38</f>
        <v>-217912.73999999993</v>
      </c>
    </row>
    <row r="39" spans="3:11" ht="14.25" customHeight="1" thickBot="1">
      <c r="C39" s="18" t="s">
        <v>23</v>
      </c>
      <c r="D39" s="19">
        <v>64566.969999999972</v>
      </c>
      <c r="E39" s="20">
        <v>404577.66</v>
      </c>
      <c r="F39" s="20">
        <v>396482.67</v>
      </c>
      <c r="G39" s="33">
        <v>109233.02</v>
      </c>
      <c r="H39" s="33">
        <f t="shared" ref="H39:H48" si="0">+D39+E39-F39</f>
        <v>72661.959999999963</v>
      </c>
      <c r="I39" s="36"/>
      <c r="J39" s="35">
        <f>23550.36-0.71</f>
        <v>23549.65</v>
      </c>
    </row>
    <row r="40" spans="3:11" ht="13.5" hidden="1" customHeight="1" thickBot="1">
      <c r="C40" s="30" t="s">
        <v>24</v>
      </c>
      <c r="D40" s="37">
        <v>0</v>
      </c>
      <c r="E40" s="20"/>
      <c r="F40" s="20"/>
      <c r="G40" s="33"/>
      <c r="H40" s="33">
        <f t="shared" si="0"/>
        <v>0</v>
      </c>
      <c r="I40" s="38"/>
    </row>
    <row r="41" spans="3:11" ht="12.75" customHeight="1" thickBot="1">
      <c r="C41" s="18" t="s">
        <v>25</v>
      </c>
      <c r="D41" s="19">
        <v>41198.810000000027</v>
      </c>
      <c r="E41" s="20">
        <v>223903.08</v>
      </c>
      <c r="F41" s="20">
        <v>219495.67999999999</v>
      </c>
      <c r="G41" s="33">
        <v>123963.96</v>
      </c>
      <c r="H41" s="33">
        <f t="shared" si="0"/>
        <v>45606.210000000021</v>
      </c>
      <c r="I41" s="38" t="s">
        <v>26</v>
      </c>
      <c r="J41" s="2">
        <f>14480.92-0.42</f>
        <v>14480.5</v>
      </c>
    </row>
    <row r="42" spans="3:11" ht="30" customHeight="1" thickBot="1">
      <c r="C42" s="18" t="s">
        <v>27</v>
      </c>
      <c r="D42" s="19">
        <v>9667.14</v>
      </c>
      <c r="E42" s="20"/>
      <c r="F42" s="20">
        <v>4820.4399999999996</v>
      </c>
      <c r="G42" s="33"/>
      <c r="H42" s="33">
        <f t="shared" si="0"/>
        <v>4846.7</v>
      </c>
      <c r="I42" s="39" t="s">
        <v>28</v>
      </c>
      <c r="J42" s="2">
        <f>22066.17-717.94+2304.74</f>
        <v>23652.97</v>
      </c>
      <c r="K42" s="2">
        <f>9.63+3776.42+21840.09-0.78</f>
        <v>25625.360000000001</v>
      </c>
    </row>
    <row r="43" spans="3:11" ht="23.25" customHeight="1" thickBot="1">
      <c r="C43" s="18" t="s">
        <v>29</v>
      </c>
      <c r="D43" s="19">
        <v>3503.3900000000031</v>
      </c>
      <c r="E43" s="23">
        <v>19168.86</v>
      </c>
      <c r="F43" s="23">
        <v>18812.310000000001</v>
      </c>
      <c r="G43" s="33">
        <v>37763.4</v>
      </c>
      <c r="H43" s="33">
        <f t="shared" si="0"/>
        <v>3859.9400000000023</v>
      </c>
      <c r="I43" s="39" t="s">
        <v>30</v>
      </c>
    </row>
    <row r="44" spans="3:11" ht="13.5" customHeight="1" thickBot="1">
      <c r="C44" s="30" t="s">
        <v>31</v>
      </c>
      <c r="D44" s="19">
        <v>5831.2499999999991</v>
      </c>
      <c r="E44" s="23"/>
      <c r="F44" s="23">
        <v>2944.59</v>
      </c>
      <c r="G44" s="33"/>
      <c r="H44" s="33">
        <f t="shared" si="0"/>
        <v>2886.6599999999989</v>
      </c>
      <c r="I44" s="38"/>
      <c r="J44" s="2">
        <f>18121.35-0.84</f>
        <v>18120.509999999998</v>
      </c>
    </row>
    <row r="45" spans="3:11" ht="13.5" customHeight="1" thickBot="1">
      <c r="C45" s="30" t="s">
        <v>32</v>
      </c>
      <c r="D45" s="19">
        <v>1881.9600000000105</v>
      </c>
      <c r="E45" s="23"/>
      <c r="F45" s="23">
        <f>660.82+290.87</f>
        <v>951.69</v>
      </c>
      <c r="G45" s="33"/>
      <c r="H45" s="33">
        <f t="shared" si="0"/>
        <v>930.27000000001044</v>
      </c>
      <c r="I45" s="38"/>
      <c r="J45" s="2">
        <f>4746.93-108.86+2534.11-53.9</f>
        <v>7118.2800000000007</v>
      </c>
      <c r="K45" s="2">
        <f>9058.08-290.2+4016.78-143.68</f>
        <v>12640.98</v>
      </c>
    </row>
    <row r="46" spans="3:11" ht="13.5" customHeight="1" thickBot="1">
      <c r="C46" s="30" t="s">
        <v>33</v>
      </c>
      <c r="D46" s="19">
        <v>9925.5599999999904</v>
      </c>
      <c r="E46" s="23">
        <f>34827.74+7715.53</f>
        <v>42543.27</v>
      </c>
      <c r="F46" s="23">
        <f>7.4+35638.93+0.7+8095.81</f>
        <v>43742.84</v>
      </c>
      <c r="G46" s="33">
        <f>+E46</f>
        <v>42543.27</v>
      </c>
      <c r="H46" s="33">
        <f t="shared" si="0"/>
        <v>8725.9899999999907</v>
      </c>
      <c r="I46" s="38" t="s">
        <v>34</v>
      </c>
    </row>
    <row r="47" spans="3:11" ht="13.5" customHeight="1" thickBot="1">
      <c r="C47" s="30" t="s">
        <v>35</v>
      </c>
      <c r="D47" s="19">
        <v>2708.6900000000005</v>
      </c>
      <c r="E47" s="23"/>
      <c r="F47" s="23">
        <f>197.52+0.11+1727.61</f>
        <v>1925.24</v>
      </c>
      <c r="G47" s="33"/>
      <c r="H47" s="33">
        <f t="shared" si="0"/>
        <v>783.4500000000005</v>
      </c>
      <c r="I47" s="38"/>
    </row>
    <row r="48" spans="3:11" ht="13.5" customHeight="1" thickBot="1">
      <c r="C48" s="18" t="s">
        <v>36</v>
      </c>
      <c r="D48" s="19">
        <v>12348.679999999971</v>
      </c>
      <c r="E48" s="23">
        <v>48126.9</v>
      </c>
      <c r="F48" s="23">
        <v>50934.86</v>
      </c>
      <c r="G48" s="33">
        <v>43773.84</v>
      </c>
      <c r="H48" s="33">
        <f t="shared" si="0"/>
        <v>9540.7199999999721</v>
      </c>
      <c r="I48" s="39" t="s">
        <v>37</v>
      </c>
      <c r="J48" s="2">
        <f>2986.35-0.09</f>
        <v>2986.2599999999998</v>
      </c>
    </row>
    <row r="49" spans="3:9" s="41" customFormat="1" ht="13.5" customHeight="1" thickBot="1">
      <c r="C49" s="18" t="s">
        <v>18</v>
      </c>
      <c r="D49" s="26">
        <f>SUM(D38:D48)</f>
        <v>453955.42999999982</v>
      </c>
      <c r="E49" s="27">
        <f>SUM(E38:E48)</f>
        <v>2661686.25</v>
      </c>
      <c r="F49" s="27">
        <f>SUM(F38:F48)</f>
        <v>2626042.85</v>
      </c>
      <c r="G49" s="27">
        <f>SUM(G38:G48)</f>
        <v>2280643.9699999997</v>
      </c>
      <c r="H49" s="27">
        <f>SUM(H38:H48)</f>
        <v>489598.8299999999</v>
      </c>
      <c r="I49" s="40"/>
    </row>
    <row r="50" spans="3:9" ht="13.5" customHeight="1" thickBot="1">
      <c r="C50" s="42" t="s">
        <v>38</v>
      </c>
      <c r="D50" s="42"/>
      <c r="E50" s="42"/>
      <c r="F50" s="42"/>
      <c r="G50" s="42"/>
      <c r="H50" s="42"/>
      <c r="I50" s="42"/>
    </row>
    <row r="51" spans="3:9" ht="50.25" customHeight="1" thickBot="1">
      <c r="C51" s="43" t="s">
        <v>39</v>
      </c>
      <c r="D51" s="44" t="s">
        <v>40</v>
      </c>
      <c r="E51" s="44"/>
      <c r="F51" s="44"/>
      <c r="G51" s="44"/>
      <c r="H51" s="44"/>
      <c r="I51" s="45" t="s">
        <v>41</v>
      </c>
    </row>
    <row r="52" spans="3:9" ht="21.75" customHeight="1">
      <c r="C52" s="46" t="s">
        <v>42</v>
      </c>
      <c r="D52" s="46"/>
      <c r="E52" s="46"/>
      <c r="F52" s="46"/>
      <c r="G52" s="46"/>
      <c r="H52" s="47">
        <f>+H35+H49</f>
        <v>543747.46999999927</v>
      </c>
    </row>
    <row r="53" spans="3:9" ht="15" hidden="1">
      <c r="C53" s="49" t="s">
        <v>43</v>
      </c>
      <c r="D53" s="49"/>
    </row>
    <row r="54" spans="3:9" ht="12.75" hidden="1" customHeight="1">
      <c r="C54" s="50" t="s">
        <v>44</v>
      </c>
    </row>
    <row r="55" spans="3:9">
      <c r="E55" s="51"/>
      <c r="F55" s="51"/>
    </row>
    <row r="56" spans="3:9" hidden="1">
      <c r="D56" s="52">
        <f>+D38+D39+D43</f>
        <v>370393.33999999973</v>
      </c>
      <c r="E56" s="52">
        <f>+E38+E39+E43</f>
        <v>2347113</v>
      </c>
      <c r="F56" s="52">
        <f>+F38+F39+F43</f>
        <v>2301227.5100000002</v>
      </c>
      <c r="G56" s="52">
        <f>+G38+G39+G43</f>
        <v>2070362.9</v>
      </c>
      <c r="H56" s="52">
        <f>+H38+H39+H43</f>
        <v>416278.8299999999</v>
      </c>
    </row>
    <row r="57" spans="3:9" hidden="1">
      <c r="D57" s="51"/>
      <c r="H57" s="48">
        <f>50059.78+229920.23+5829.05+22730.32+2275.56+4871.3+2277.65+45963.74+18.46+7276.28+1.69+1835.55+24676.4</f>
        <v>397736.01000000007</v>
      </c>
    </row>
    <row r="58" spans="3:9" hidden="1">
      <c r="H58" s="51">
        <f>H57-H49</f>
        <v>-91862.819999999832</v>
      </c>
    </row>
    <row r="59" spans="3:9">
      <c r="C59" s="48" t="s">
        <v>45</v>
      </c>
      <c r="E59" s="51">
        <f>+E49+E35+35165</f>
        <v>2696851.25</v>
      </c>
      <c r="F59" s="51"/>
      <c r="G59" s="51">
        <f>+G49+G35</f>
        <v>2280643.9699999997</v>
      </c>
      <c r="H59" s="51"/>
    </row>
    <row r="61" spans="3:9" hidden="1">
      <c r="D61" s="48">
        <v>183854.14</v>
      </c>
    </row>
    <row r="62" spans="3:9" hidden="1">
      <c r="D62" s="48">
        <v>783288.05</v>
      </c>
    </row>
    <row r="63" spans="3:9" hidden="1">
      <c r="D63" s="51">
        <f>+D62-D49-D35</f>
        <v>220096.79000000082</v>
      </c>
    </row>
  </sheetData>
  <mergeCells count="10">
    <mergeCell ref="C36:I36"/>
    <mergeCell ref="I38:I39"/>
    <mergeCell ref="C50:I50"/>
    <mergeCell ref="D51:H51"/>
    <mergeCell ref="C24:I24"/>
    <mergeCell ref="C25:I25"/>
    <mergeCell ref="C26:I26"/>
    <mergeCell ref="C27:I27"/>
    <mergeCell ref="C29:I29"/>
    <mergeCell ref="I30:I34"/>
  </mergeCells>
  <pageMargins left="0.59055118110236227" right="0" top="0" bottom="0" header="0.51181102362204722" footer="0.51181102362204722"/>
  <pageSetup paperSize="9" scale="8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3:I31"/>
  <sheetViews>
    <sheetView tabSelected="1" topLeftCell="A16" zoomScaleNormal="100" zoomScaleSheetLayoutView="120" workbookViewId="0">
      <selection activeCell="D42" sqref="D42"/>
    </sheetView>
  </sheetViews>
  <sheetFormatPr defaultRowHeight="15"/>
  <cols>
    <col min="1" max="1" width="4.5703125" style="54" customWidth="1"/>
    <col min="2" max="2" width="12.42578125" style="54" customWidth="1"/>
    <col min="3" max="3" width="13.42578125" style="54" hidden="1" customWidth="1"/>
    <col min="4" max="4" width="12.140625" style="54" customWidth="1"/>
    <col min="5" max="5" width="13.5703125" style="54" customWidth="1"/>
    <col min="6" max="6" width="13.42578125" style="54" customWidth="1"/>
    <col min="7" max="7" width="14.42578125" style="54" customWidth="1"/>
    <col min="8" max="8" width="15.140625" style="54" customWidth="1"/>
    <col min="9" max="9" width="13.5703125" style="54" customWidth="1"/>
    <col min="10" max="16384" width="9.140625" style="54"/>
  </cols>
  <sheetData>
    <row r="13" spans="1:9">
      <c r="A13" s="53" t="s">
        <v>46</v>
      </c>
      <c r="B13" s="53"/>
      <c r="C13" s="53"/>
      <c r="D13" s="53"/>
      <c r="E13" s="53"/>
      <c r="F13" s="53"/>
      <c r="G13" s="53"/>
      <c r="H13" s="53"/>
      <c r="I13" s="53"/>
    </row>
    <row r="14" spans="1:9">
      <c r="A14" s="53" t="s">
        <v>47</v>
      </c>
      <c r="B14" s="53"/>
      <c r="C14" s="53"/>
      <c r="D14" s="53"/>
      <c r="E14" s="53"/>
      <c r="F14" s="53"/>
      <c r="G14" s="53"/>
      <c r="H14" s="53"/>
      <c r="I14" s="53"/>
    </row>
    <row r="15" spans="1:9">
      <c r="A15" s="53" t="s">
        <v>48</v>
      </c>
      <c r="B15" s="53"/>
      <c r="C15" s="53"/>
      <c r="D15" s="53"/>
      <c r="E15" s="53"/>
      <c r="F15" s="53"/>
      <c r="G15" s="53"/>
      <c r="H15" s="53"/>
      <c r="I15" s="53"/>
    </row>
    <row r="16" spans="1:9" ht="60">
      <c r="A16" s="55" t="s">
        <v>49</v>
      </c>
      <c r="B16" s="55" t="s">
        <v>50</v>
      </c>
      <c r="C16" s="55" t="s">
        <v>51</v>
      </c>
      <c r="D16" s="55" t="s">
        <v>52</v>
      </c>
      <c r="E16" s="55" t="s">
        <v>53</v>
      </c>
      <c r="F16" s="56" t="s">
        <v>54</v>
      </c>
      <c r="G16" s="56" t="s">
        <v>55</v>
      </c>
      <c r="H16" s="55" t="s">
        <v>56</v>
      </c>
      <c r="I16" s="55" t="s">
        <v>57</v>
      </c>
    </row>
    <row r="17" spans="1:9">
      <c r="A17" s="57" t="s">
        <v>58</v>
      </c>
      <c r="B17" s="58">
        <v>-142.47973999999999</v>
      </c>
      <c r="C17" s="58"/>
      <c r="D17" s="58">
        <v>404.57765999999998</v>
      </c>
      <c r="E17" s="58">
        <v>396.48266999999998</v>
      </c>
      <c r="F17" s="58">
        <v>35.164999999999999</v>
      </c>
      <c r="G17" s="58">
        <v>109.23302</v>
      </c>
      <c r="H17" s="58">
        <v>72.661959999999993</v>
      </c>
      <c r="I17" s="59">
        <f>B17+D17+F17-G17</f>
        <v>188.0299</v>
      </c>
    </row>
    <row r="19" spans="1:9">
      <c r="A19" s="54" t="s">
        <v>59</v>
      </c>
    </row>
    <row r="20" spans="1:9">
      <c r="A20" s="60" t="s">
        <v>60</v>
      </c>
    </row>
    <row r="21" spans="1:9">
      <c r="A21" s="60" t="s">
        <v>61</v>
      </c>
    </row>
    <row r="22" spans="1:9">
      <c r="A22" s="60" t="s">
        <v>62</v>
      </c>
    </row>
    <row r="23" spans="1:9">
      <c r="A23" s="60" t="s">
        <v>63</v>
      </c>
    </row>
    <row r="24" spans="1:9">
      <c r="A24" s="60" t="s">
        <v>64</v>
      </c>
    </row>
    <row r="25" spans="1:9">
      <c r="A25" s="60" t="s">
        <v>65</v>
      </c>
    </row>
    <row r="26" spans="1:9">
      <c r="A26" s="60" t="s">
        <v>66</v>
      </c>
    </row>
    <row r="27" spans="1:9">
      <c r="A27" s="60" t="s">
        <v>67</v>
      </c>
    </row>
    <row r="28" spans="1:9">
      <c r="A28" s="60" t="s">
        <v>68</v>
      </c>
    </row>
    <row r="29" spans="1:9">
      <c r="A29" s="54" t="s">
        <v>69</v>
      </c>
      <c r="I29" s="61"/>
    </row>
    <row r="30" spans="1:9">
      <c r="A30" s="54" t="s">
        <v>70</v>
      </c>
      <c r="I30" s="61"/>
    </row>
    <row r="31" spans="1:9">
      <c r="A31" s="54" t="s">
        <v>71</v>
      </c>
      <c r="I31" s="61"/>
    </row>
  </sheetData>
  <mergeCells count="3">
    <mergeCell ref="A13:I13"/>
    <mergeCell ref="A14:I14"/>
    <mergeCell ref="A15:I15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Центр7к1</vt:lpstr>
      <vt:lpstr>текущ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ООО УЮТ-СЕРВИС</dc:creator>
  <cp:lastModifiedBy>ООО УЮТ-СЕРВИС</cp:lastModifiedBy>
  <dcterms:created xsi:type="dcterms:W3CDTF">2024-03-06T11:45:21Z</dcterms:created>
  <dcterms:modified xsi:type="dcterms:W3CDTF">2024-03-06T11:46:21Z</dcterms:modified>
</cp:coreProperties>
</file>