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Центральная8 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7" i="2"/>
  <c r="F56"/>
  <c r="E56"/>
  <c r="D56"/>
  <c r="D48"/>
  <c r="H47"/>
  <c r="G47"/>
  <c r="K46"/>
  <c r="J46"/>
  <c r="F46"/>
  <c r="H46" s="1"/>
  <c r="F45"/>
  <c r="E45"/>
  <c r="G45" s="1"/>
  <c r="F44"/>
  <c r="F48" s="1"/>
  <c r="E44"/>
  <c r="G44" s="1"/>
  <c r="H43"/>
  <c r="H42"/>
  <c r="H41"/>
  <c r="K40"/>
  <c r="J40"/>
  <c r="H40"/>
  <c r="H39"/>
  <c r="G39"/>
  <c r="H38"/>
  <c r="H37"/>
  <c r="H56" s="1"/>
  <c r="K36"/>
  <c r="J36"/>
  <c r="H36"/>
  <c r="G36"/>
  <c r="G33"/>
  <c r="E33"/>
  <c r="D33"/>
  <c r="K32"/>
  <c r="H32"/>
  <c r="K31"/>
  <c r="H31"/>
  <c r="K30"/>
  <c r="H30"/>
  <c r="K29"/>
  <c r="F29"/>
  <c r="H29" s="1"/>
  <c r="K28"/>
  <c r="H28"/>
  <c r="H33" s="1"/>
  <c r="I17" i="1"/>
  <c r="G48" i="2" l="1"/>
  <c r="G58" s="1"/>
  <c r="F33"/>
  <c r="H44"/>
  <c r="H45"/>
  <c r="E48"/>
  <c r="E58" s="1"/>
  <c r="G56"/>
  <c r="H48"/>
  <c r="H52" s="1"/>
</calcChain>
</file>

<file path=xl/sharedStrings.xml><?xml version="1.0" encoding="utf-8"?>
<sst xmlns="http://schemas.openxmlformats.org/spreadsheetml/2006/main" count="85" uniqueCount="78">
  <si>
    <t>ОТЧЕТ</t>
  </si>
  <si>
    <t>по выполнению плана текущего ремонта жилого дома</t>
  </si>
  <si>
    <t>№ 8/1 по ул. Центральная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</si>
  <si>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</si>
  <si>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</si>
  <si>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</si>
  <si>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</si>
  <si>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</si>
  <si>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</si>
  <si>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</si>
  <si>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</si>
  <si>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</si>
  <si>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</si>
  <si>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751</t>
    </r>
    <r>
      <rPr>
        <b/>
        <sz val="11"/>
        <color indexed="8"/>
        <rFont val="Calibri"/>
        <family val="2"/>
        <charset val="204"/>
      </rPr>
      <t>.42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</si>
  <si>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</si>
  <si>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- 3.46  т.р.</t>
  </si>
  <si>
    <t>Ремонт систем ГВС, ХВС, ЦО - 100.67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</si>
  <si>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</si>
  <si>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- 7.39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</si>
  <si>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</si>
  <si>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</si>
  <si>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- 1.36  т.р.</t>
  </si>
  <si>
    <t>Аварийные работы - 10.77 т.р.</t>
  </si>
  <si>
    <t>Расходные материалы -1.25 т.р.</t>
  </si>
  <si>
    <t>Материалы для ремонта лифтового оборудования - 1.60т.р.</t>
  </si>
  <si>
    <t>ремонтные работы на лифтах - 45.00 т.р.</t>
  </si>
  <si>
    <t>ремонт канализационного лежака и выпуска до колодца- 350.82 т.р.</t>
  </si>
  <si>
    <t>ремонт системы отопления лифтового помещения - 229.10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</si>
  <si>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</si>
  <si>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</si>
  <si>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</si>
  <si>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Центральная с 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</si>
  <si>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</si>
  <si>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</si>
  <si>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</si>
  <si>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</si>
  <si>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</si>
  <si>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</si>
  <si>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</si>
  <si>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</si>
  <si>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</si>
  <si>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</si>
  <si>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</si>
  <si>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</si>
  <si>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</si>
  <si>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</si>
  <si>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</si>
  <si>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</si>
  <si>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</si>
  <si>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</si>
  <si>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Н/2009-82 от 01.03.2009г.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</si>
  <si>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</si>
  <si>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</si>
  <si>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</si>
  <si>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</si>
  <si>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</si>
  <si>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</si>
  <si>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</si>
  <si>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</si>
  <si>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</si>
  <si>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</si>
  <si>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</si>
  <si>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</si>
  <si>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</si>
  <si>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</si>
  <si>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</si>
  <si>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</si>
  <si>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</si>
  <si>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</si>
  <si>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</si>
  <si>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</si>
  <si>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Реализация демонтированного лифтового оборудования</t>
  </si>
  <si>
    <t xml:space="preserve">Поступило за реализацию демонтированного лифтового оборудования 75000,00 руб. </t>
  </si>
  <si>
    <t>ООО "МЛМ Невский лифт"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</si>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</sst>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0" borderId="0" xfId="0" applyFill="1" applyBorder="1"/>
    <xf numFmtId="0" fontId="1" fillId="0" borderId="0" xfId="1" applyFont="1" applyFill="1"/>
    <xf numFmtId="0" fontId="0" fillId="0" borderId="0" xfId="0" applyBorder="1"/>
    <xf numFmtId="0" fontId="5" fillId="0" borderId="0" xfId="2" applyFont="1" applyFill="1"/>
    <xf numFmtId="0" fontId="4" fillId="0" borderId="0" xfId="2" applyFill="1"/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/>
    <xf numFmtId="0" fontId="5" fillId="0" borderId="4" xfId="2" applyFont="1" applyFill="1" applyBorder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4" fontId="11" fillId="0" borderId="9" xfId="2" applyNumberFormat="1" applyFont="1" applyFill="1" applyBorder="1" applyAlignment="1">
      <alignment horizontal="right" vertical="top" wrapText="1"/>
    </xf>
    <xf numFmtId="4" fontId="12" fillId="0" borderId="9" xfId="2" applyNumberFormat="1" applyFont="1" applyFill="1" applyBorder="1" applyAlignment="1">
      <alignment vertical="top" wrapText="1"/>
    </xf>
    <xf numFmtId="0" fontId="11" fillId="0" borderId="10" xfId="2" applyFont="1" applyFill="1" applyBorder="1" applyAlignment="1">
      <alignment horizontal="center" vertical="center" wrapText="1"/>
    </xf>
    <xf numFmtId="2" fontId="4" fillId="0" borderId="0" xfId="2" applyNumberFormat="1" applyFill="1"/>
    <xf numFmtId="4" fontId="11" fillId="0" borderId="9" xfId="2" applyNumberFormat="1" applyFont="1" applyFill="1" applyBorder="1" applyAlignment="1">
      <alignment vertical="top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4" fontId="6" fillId="3" borderId="9" xfId="2" applyNumberFormat="1" applyFont="1" applyFill="1" applyBorder="1" applyAlignment="1">
      <alignment vertical="top" wrapText="1"/>
    </xf>
    <xf numFmtId="4" fontId="6" fillId="0" borderId="9" xfId="2" applyNumberFormat="1" applyFont="1" applyFill="1" applyBorder="1" applyAlignment="1">
      <alignment vertical="top" wrapText="1"/>
    </xf>
    <xf numFmtId="0" fontId="13" fillId="0" borderId="8" xfId="2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4" fontId="11" fillId="0" borderId="4" xfId="2" applyNumberFormat="1" applyFont="1" applyFill="1" applyBorder="1" applyAlignment="1">
      <alignment horizontal="right" vertical="top" wrapText="1"/>
    </xf>
    <xf numFmtId="4" fontId="12" fillId="0" borderId="4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4" fontId="4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center" vertical="top" wrapText="1"/>
    </xf>
    <xf numFmtId="0" fontId="16" fillId="0" borderId="9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4" fillId="0" borderId="0" xfId="2" applyFont="1" applyFill="1"/>
    <xf numFmtId="0" fontId="6" fillId="0" borderId="1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top" wrapText="1"/>
    </xf>
    <xf numFmtId="0" fontId="17" fillId="0" borderId="0" xfId="2" applyFont="1" applyFill="1"/>
    <xf numFmtId="4" fontId="18" fillId="0" borderId="0" xfId="2" applyNumberFormat="1" applyFont="1" applyFill="1"/>
    <xf numFmtId="0" fontId="11" fillId="0" borderId="0" xfId="2" applyFont="1" applyFill="1"/>
    <xf numFmtId="0" fontId="19" fillId="0" borderId="0" xfId="2" applyFont="1" applyFill="1"/>
    <xf numFmtId="0" fontId="14" fillId="0" borderId="0" xfId="2" applyFont="1" applyFill="1"/>
    <xf numFmtId="4" fontId="11" fillId="0" borderId="0" xfId="2" applyNumberFormat="1" applyFont="1" applyFill="1"/>
    <xf numFmtId="4" fontId="16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opLeftCell="C25" zoomScaleNormal="100" workbookViewId="0">
      <selection activeCell="G39" sqref="G39"/>
    </sheetView>
  </sheetViews>
  <sheetFormatPr defaultRowHeight="12.75"/>
  <cols>
    <col min="1" max="1" width="3.42578125" style="13" hidden="1" customWidth="1"/>
    <col min="2" max="2" width="9.140625" style="13" hidden="1" customWidth="1"/>
    <col min="3" max="3" width="29.140625" style="59" customWidth="1"/>
    <col min="4" max="4" width="13.140625" style="59" customWidth="1"/>
    <col min="5" max="5" width="11.85546875" style="59" customWidth="1"/>
    <col min="6" max="6" width="13.28515625" style="59" customWidth="1"/>
    <col min="7" max="7" width="11.85546875" style="59" customWidth="1"/>
    <col min="8" max="8" width="13.28515625" style="59" customWidth="1"/>
    <col min="9" max="9" width="24.140625" style="59" customWidth="1"/>
    <col min="10" max="10" width="10.140625" style="13" hidden="1" customWidth="1"/>
    <col min="11" max="11" width="9.5703125" style="13" hidden="1" customWidth="1"/>
    <col min="12" max="16384" width="9.140625" style="13"/>
  </cols>
  <sheetData>
    <row r="1" spans="3:9" ht="12.75" hidden="1" customHeight="1">
      <c r="C1" s="12"/>
      <c r="D1" s="12"/>
      <c r="E1" s="12"/>
      <c r="F1" s="12"/>
      <c r="G1" s="12"/>
      <c r="H1" s="12"/>
      <c r="I1" s="12"/>
    </row>
    <row r="2" spans="3:9" ht="13.5" hidden="1" customHeight="1" thickBot="1">
      <c r="C2" s="12"/>
      <c r="D2" s="12"/>
      <c r="E2" s="12" t="s">
        <v>28</v>
      </c>
      <c r="F2" s="12"/>
      <c r="G2" s="12"/>
      <c r="H2" s="12"/>
      <c r="I2" s="12"/>
    </row>
    <row r="3" spans="3:9" ht="13.5" hidden="1" customHeight="1" thickBot="1">
      <c r="C3" s="14"/>
      <c r="D3" s="15"/>
      <c r="E3" s="16"/>
      <c r="F3" s="16"/>
      <c r="G3" s="16"/>
      <c r="H3" s="16"/>
      <c r="I3" s="17"/>
    </row>
    <row r="4" spans="3:9" ht="12.75" hidden="1" customHeight="1">
      <c r="C4" s="18"/>
      <c r="D4" s="18"/>
      <c r="E4" s="19"/>
      <c r="F4" s="19"/>
      <c r="G4" s="19"/>
      <c r="H4" s="19"/>
      <c r="I4" s="19"/>
    </row>
    <row r="5" spans="3:9" ht="12.75" customHeight="1">
      <c r="C5" s="18"/>
      <c r="D5" s="18"/>
      <c r="E5" s="19"/>
      <c r="F5" s="19"/>
      <c r="G5" s="19"/>
      <c r="H5" s="19"/>
      <c r="I5" s="19"/>
    </row>
    <row r="6" spans="3:9" ht="12.75" customHeight="1">
      <c r="C6" s="18"/>
      <c r="D6" s="18"/>
      <c r="E6" s="19"/>
      <c r="F6" s="19"/>
      <c r="G6" s="19"/>
      <c r="H6" s="19"/>
      <c r="I6" s="19"/>
    </row>
    <row r="7" spans="3:9" ht="12.75" customHeight="1">
      <c r="C7" s="18"/>
      <c r="D7" s="18"/>
      <c r="E7" s="19"/>
      <c r="F7" s="19"/>
      <c r="G7" s="19"/>
      <c r="H7" s="19"/>
      <c r="I7" s="19"/>
    </row>
    <row r="8" spans="3:9" ht="12.75" customHeight="1">
      <c r="C8" s="18"/>
      <c r="D8" s="18"/>
      <c r="E8" s="19"/>
      <c r="F8" s="19"/>
      <c r="G8" s="19"/>
      <c r="H8" s="19"/>
      <c r="I8" s="19"/>
    </row>
    <row r="9" spans="3:9" ht="12.75" customHeight="1">
      <c r="C9" s="18"/>
      <c r="D9" s="18"/>
      <c r="E9" s="19"/>
      <c r="F9" s="19"/>
      <c r="G9" s="19"/>
      <c r="H9" s="19"/>
      <c r="I9" s="19"/>
    </row>
    <row r="10" spans="3:9" ht="12.75" customHeight="1">
      <c r="C10" s="18"/>
      <c r="D10" s="18"/>
      <c r="E10" s="19"/>
      <c r="F10" s="19"/>
      <c r="G10" s="19"/>
      <c r="H10" s="19"/>
      <c r="I10" s="19"/>
    </row>
    <row r="11" spans="3:9" ht="12.75" customHeight="1">
      <c r="C11" s="18"/>
      <c r="D11" s="18"/>
      <c r="E11" s="19"/>
      <c r="F11" s="19"/>
      <c r="G11" s="19"/>
      <c r="H11" s="19"/>
      <c r="I11" s="19"/>
    </row>
    <row r="12" spans="3:9" ht="12.75" customHeight="1">
      <c r="C12" s="18"/>
      <c r="D12" s="18"/>
      <c r="E12" s="19"/>
      <c r="F12" s="19"/>
      <c r="G12" s="19"/>
      <c r="H12" s="19"/>
      <c r="I12" s="19"/>
    </row>
    <row r="13" spans="3:9" ht="12.75" customHeight="1">
      <c r="C13" s="18"/>
      <c r="D13" s="18"/>
      <c r="E13" s="19"/>
      <c r="F13" s="19"/>
      <c r="G13" s="19"/>
      <c r="H13" s="19"/>
      <c r="I13" s="19"/>
    </row>
    <row r="14" spans="3:9" ht="12.75" customHeight="1">
      <c r="C14" s="18"/>
      <c r="D14" s="18"/>
      <c r="E14" s="19"/>
      <c r="F14" s="19"/>
      <c r="G14" s="19"/>
      <c r="H14" s="19"/>
      <c r="I14" s="19"/>
    </row>
    <row r="15" spans="3:9" ht="12.75" customHeight="1">
      <c r="C15" s="18"/>
      <c r="D15" s="18"/>
      <c r="E15" s="19"/>
      <c r="F15" s="19"/>
      <c r="G15" s="19"/>
      <c r="H15" s="19"/>
      <c r="I15" s="19"/>
    </row>
    <row r="16" spans="3:9" ht="12.75" customHeight="1">
      <c r="C16" s="18"/>
      <c r="D16" s="18"/>
      <c r="E16" s="19"/>
      <c r="F16" s="19"/>
      <c r="G16" s="19"/>
      <c r="H16" s="19"/>
      <c r="I16" s="19"/>
    </row>
    <row r="17" spans="3:11" ht="12.75" customHeight="1">
      <c r="C17" s="18"/>
      <c r="D17" s="18"/>
      <c r="E17" s="19"/>
      <c r="F17" s="19"/>
      <c r="G17" s="19"/>
      <c r="H17" s="19"/>
      <c r="I17" s="19"/>
    </row>
    <row r="18" spans="3:11" ht="12.75" customHeight="1">
      <c r="C18" s="18"/>
      <c r="D18" s="18"/>
      <c r="E18" s="19"/>
      <c r="F18" s="19"/>
      <c r="G18" s="19"/>
      <c r="H18" s="19"/>
      <c r="I18" s="19"/>
    </row>
    <row r="19" spans="3:11" ht="12.75" customHeight="1">
      <c r="C19" s="18"/>
      <c r="D19" s="18"/>
      <c r="E19" s="19"/>
      <c r="F19" s="19"/>
      <c r="G19" s="19"/>
      <c r="H19" s="19"/>
      <c r="I19" s="19"/>
    </row>
    <row r="20" spans="3:11" ht="12.75" customHeight="1">
      <c r="C20" s="18"/>
      <c r="D20" s="18"/>
      <c r="E20" s="19"/>
      <c r="F20" s="19"/>
      <c r="G20" s="19"/>
      <c r="H20" s="19"/>
      <c r="I20" s="19"/>
    </row>
    <row r="21" spans="3:11" ht="12.75" customHeight="1">
      <c r="C21" s="18"/>
      <c r="D21" s="18"/>
      <c r="E21" s="19"/>
      <c r="F21" s="19"/>
      <c r="G21" s="19"/>
      <c r="H21" s="19"/>
      <c r="I21" s="19"/>
    </row>
    <row r="22" spans="3:11" ht="14.25">
      <c r="C22" s="20" t="s">
        <v>29</v>
      </c>
      <c r="D22" s="20"/>
      <c r="E22" s="20"/>
      <c r="F22" s="20"/>
      <c r="G22" s="20"/>
      <c r="H22" s="20"/>
      <c r="I22" s="20"/>
    </row>
    <row r="23" spans="3:11">
      <c r="C23" s="21" t="s">
        <v>30</v>
      </c>
      <c r="D23" s="21"/>
      <c r="E23" s="21"/>
      <c r="F23" s="21"/>
      <c r="G23" s="21"/>
      <c r="H23" s="21"/>
      <c r="I23" s="21"/>
    </row>
    <row r="24" spans="3:11">
      <c r="C24" s="21" t="s">
        <v>31</v>
      </c>
      <c r="D24" s="21"/>
      <c r="E24" s="21"/>
      <c r="F24" s="21"/>
      <c r="G24" s="21"/>
      <c r="H24" s="21"/>
      <c r="I24" s="21"/>
    </row>
    <row r="25" spans="3:11" ht="6" customHeight="1" thickBot="1">
      <c r="C25" s="22"/>
      <c r="D25" s="22"/>
      <c r="E25" s="22"/>
      <c r="F25" s="22"/>
      <c r="G25" s="22"/>
      <c r="H25" s="22"/>
      <c r="I25" s="22"/>
    </row>
    <row r="26" spans="3:11" ht="52.5" customHeight="1" thickBot="1">
      <c r="C26" s="23" t="s">
        <v>32</v>
      </c>
      <c r="D26" s="24" t="s">
        <v>33</v>
      </c>
      <c r="E26" s="25" t="s">
        <v>34</v>
      </c>
      <c r="F26" s="25" t="s">
        <v>35</v>
      </c>
      <c r="G26" s="25" t="s">
        <v>36</v>
      </c>
      <c r="H26" s="25" t="s">
        <v>37</v>
      </c>
      <c r="I26" s="24" t="s">
        <v>38</v>
      </c>
    </row>
    <row r="27" spans="3:11" ht="13.5" customHeight="1" thickBot="1">
      <c r="C27" s="26" t="s">
        <v>39</v>
      </c>
      <c r="D27" s="27"/>
      <c r="E27" s="27"/>
      <c r="F27" s="27"/>
      <c r="G27" s="27"/>
      <c r="H27" s="27"/>
      <c r="I27" s="28"/>
    </row>
    <row r="28" spans="3:11" ht="13.5" customHeight="1" thickBot="1">
      <c r="C28" s="29" t="s">
        <v>40</v>
      </c>
      <c r="D28" s="30">
        <v>50085.440000000053</v>
      </c>
      <c r="E28" s="31"/>
      <c r="F28" s="31">
        <v>21884.1</v>
      </c>
      <c r="G28" s="31"/>
      <c r="H28" s="31">
        <f>+D28+E28-F28</f>
        <v>28201.340000000055</v>
      </c>
      <c r="I28" s="32" t="s">
        <v>41</v>
      </c>
      <c r="K28" s="33">
        <f>387020.85+179916.73</f>
        <v>566937.57999999996</v>
      </c>
    </row>
    <row r="29" spans="3:11" ht="13.5" customHeight="1" thickBot="1">
      <c r="C29" s="29" t="s">
        <v>42</v>
      </c>
      <c r="D29" s="30">
        <v>88984.920000000027</v>
      </c>
      <c r="E29" s="34"/>
      <c r="F29" s="34">
        <f>33610.6+3159.51</f>
        <v>36770.11</v>
      </c>
      <c r="G29" s="31"/>
      <c r="H29" s="31">
        <f>+D29+E29-F29</f>
        <v>52214.810000000027</v>
      </c>
      <c r="I29" s="35"/>
      <c r="K29" s="33">
        <f>205334.21-7971.22+160075.25</f>
        <v>357438.24</v>
      </c>
    </row>
    <row r="30" spans="3:11" ht="13.5" customHeight="1" thickBot="1">
      <c r="C30" s="29" t="s">
        <v>43</v>
      </c>
      <c r="D30" s="30">
        <v>36134.409999999989</v>
      </c>
      <c r="E30" s="34"/>
      <c r="F30" s="34">
        <v>13134.41</v>
      </c>
      <c r="G30" s="31"/>
      <c r="H30" s="31">
        <f>+D30+E30-F30</f>
        <v>22999.999999999989</v>
      </c>
      <c r="I30" s="35"/>
      <c r="K30" s="33">
        <f>42309.83+4998.97+104362.87-6075.83</f>
        <v>145595.84</v>
      </c>
    </row>
    <row r="31" spans="3:11" ht="13.5" customHeight="1" thickBot="1">
      <c r="C31" s="29" t="s">
        <v>44</v>
      </c>
      <c r="D31" s="30">
        <v>23682.44</v>
      </c>
      <c r="E31" s="34"/>
      <c r="F31" s="34">
        <v>8782.17</v>
      </c>
      <c r="G31" s="31"/>
      <c r="H31" s="31">
        <f>+D31+E31-F31</f>
        <v>14900.269999999999</v>
      </c>
      <c r="I31" s="35"/>
      <c r="K31" s="13">
        <f>14681+38311.22-2132.67+17937.81+28124.69-972.7</f>
        <v>95949.35</v>
      </c>
    </row>
    <row r="32" spans="3:11" ht="13.5" hidden="1" customHeight="1" thickBot="1">
      <c r="C32" s="29" t="s">
        <v>45</v>
      </c>
      <c r="D32" s="30"/>
      <c r="E32" s="34"/>
      <c r="F32" s="34"/>
      <c r="G32" s="31"/>
      <c r="H32" s="31">
        <f>+D32+E32-F32</f>
        <v>0</v>
      </c>
      <c r="I32" s="36"/>
      <c r="K32" s="33">
        <f>1416.13-0.67+2178.26+3989.69+39.44-0.85</f>
        <v>7621.9999999999991</v>
      </c>
    </row>
    <row r="33" spans="3:11" ht="13.5" customHeight="1" thickBot="1">
      <c r="C33" s="29" t="s">
        <v>46</v>
      </c>
      <c r="D33" s="37">
        <f>SUM(D28:D32)</f>
        <v>198887.21000000008</v>
      </c>
      <c r="E33" s="38">
        <f>SUM(E28:E32)</f>
        <v>0</v>
      </c>
      <c r="F33" s="38">
        <f>SUM(F28:F32)</f>
        <v>80570.789999999994</v>
      </c>
      <c r="G33" s="38">
        <f>SUM(G28:G32)</f>
        <v>0</v>
      </c>
      <c r="H33" s="38">
        <f>SUM(H28:H32)</f>
        <v>118316.42000000007</v>
      </c>
      <c r="I33" s="39"/>
    </row>
    <row r="34" spans="3:11" ht="13.5" customHeight="1" thickBot="1">
      <c r="C34" s="40" t="s">
        <v>47</v>
      </c>
      <c r="D34" s="40"/>
      <c r="E34" s="40"/>
      <c r="F34" s="40"/>
      <c r="G34" s="40"/>
      <c r="H34" s="40"/>
      <c r="I34" s="40"/>
    </row>
    <row r="35" spans="3:11" ht="51.75" customHeight="1" thickBot="1">
      <c r="C35" s="41" t="s">
        <v>32</v>
      </c>
      <c r="D35" s="24" t="s">
        <v>33</v>
      </c>
      <c r="E35" s="25" t="s">
        <v>34</v>
      </c>
      <c r="F35" s="25" t="s">
        <v>35</v>
      </c>
      <c r="G35" s="25" t="s">
        <v>36</v>
      </c>
      <c r="H35" s="25" t="s">
        <v>37</v>
      </c>
      <c r="I35" s="42" t="s">
        <v>48</v>
      </c>
    </row>
    <row r="36" spans="3:11" ht="21.75" customHeight="1" thickBot="1">
      <c r="C36" s="23" t="s">
        <v>49</v>
      </c>
      <c r="D36" s="43">
        <v>297240.9700000002</v>
      </c>
      <c r="E36" s="44">
        <v>1918443.42</v>
      </c>
      <c r="F36" s="44">
        <v>1886034.77</v>
      </c>
      <c r="G36" s="31">
        <f>+E36</f>
        <v>1918443.42</v>
      </c>
      <c r="H36" s="44">
        <f>+D36+E36-F36</f>
        <v>329649.62000000011</v>
      </c>
      <c r="I36" s="45" t="s">
        <v>50</v>
      </c>
      <c r="J36" s="46">
        <f>312755.24+57.19-0.14+179.56-0.44+18.73+182.89-D36</f>
        <v>15952.059999999765</v>
      </c>
      <c r="K36" s="46">
        <f>367612.31+911.98+2918.72+371.48+3597.29+10.57+103.25-H36</f>
        <v>45875.979999999807</v>
      </c>
    </row>
    <row r="37" spans="3:11" ht="14.25" customHeight="1" thickBot="1">
      <c r="C37" s="29" t="s">
        <v>51</v>
      </c>
      <c r="D37" s="30">
        <v>62038.710000000079</v>
      </c>
      <c r="E37" s="31">
        <v>403542.66</v>
      </c>
      <c r="F37" s="31">
        <v>393045.43</v>
      </c>
      <c r="G37" s="31">
        <v>751418.65</v>
      </c>
      <c r="H37" s="44">
        <f t="shared" ref="H37:H47" si="0">+D37+E37-F37</f>
        <v>72535.940000000061</v>
      </c>
      <c r="I37" s="47"/>
      <c r="J37" s="46"/>
    </row>
    <row r="38" spans="3:11" ht="13.5" hidden="1" customHeight="1" thickBot="1">
      <c r="C38" s="41" t="s">
        <v>52</v>
      </c>
      <c r="D38" s="48">
        <v>0</v>
      </c>
      <c r="E38" s="31"/>
      <c r="F38" s="31"/>
      <c r="G38" s="31"/>
      <c r="H38" s="44">
        <f t="shared" si="0"/>
        <v>0</v>
      </c>
      <c r="I38" s="49"/>
    </row>
    <row r="39" spans="3:11" ht="12.75" customHeight="1" thickBot="1">
      <c r="C39" s="29" t="s">
        <v>53</v>
      </c>
      <c r="D39" s="30">
        <v>34737.380000000034</v>
      </c>
      <c r="E39" s="31">
        <v>157448.34</v>
      </c>
      <c r="F39" s="31">
        <v>162073.70000000001</v>
      </c>
      <c r="G39" s="31">
        <f>130085.96-1599-45000</f>
        <v>83486.960000000006</v>
      </c>
      <c r="H39" s="44">
        <f t="shared" si="0"/>
        <v>30112.020000000019</v>
      </c>
      <c r="I39" s="50" t="s">
        <v>54</v>
      </c>
    </row>
    <row r="40" spans="3:11" ht="30" customHeight="1" thickBot="1">
      <c r="C40" s="29" t="s">
        <v>55</v>
      </c>
      <c r="D40" s="30">
        <v>9778.1599999999671</v>
      </c>
      <c r="E40" s="31"/>
      <c r="F40" s="31">
        <v>5554</v>
      </c>
      <c r="G40" s="31"/>
      <c r="H40" s="44">
        <f t="shared" si="0"/>
        <v>4224.1599999999671</v>
      </c>
      <c r="I40" s="51" t="s">
        <v>56</v>
      </c>
      <c r="J40" s="13">
        <f>26199.19+40110.98</f>
        <v>66310.17</v>
      </c>
      <c r="K40" s="13">
        <f>40987.33+19100.16+18915.49</f>
        <v>79002.98000000001</v>
      </c>
    </row>
    <row r="41" spans="3:11" ht="27.75" customHeight="1" thickBot="1">
      <c r="C41" s="29" t="s">
        <v>57</v>
      </c>
      <c r="D41" s="30">
        <v>2348.6600000000071</v>
      </c>
      <c r="E41" s="34">
        <v>19934.22</v>
      </c>
      <c r="F41" s="34">
        <v>19174.14</v>
      </c>
      <c r="G41" s="31">
        <v>9216</v>
      </c>
      <c r="H41" s="44">
        <f t="shared" si="0"/>
        <v>3108.7400000000089</v>
      </c>
      <c r="I41" s="51" t="s">
        <v>58</v>
      </c>
    </row>
    <row r="42" spans="3:11" ht="13.5" customHeight="1" thickBot="1">
      <c r="C42" s="41" t="s">
        <v>59</v>
      </c>
      <c r="D42" s="30">
        <v>10421.969999999963</v>
      </c>
      <c r="E42" s="34"/>
      <c r="F42" s="34">
        <v>4421.97</v>
      </c>
      <c r="G42" s="31"/>
      <c r="H42" s="44">
        <f t="shared" si="0"/>
        <v>5999.9999999999627</v>
      </c>
      <c r="I42" s="50"/>
    </row>
    <row r="43" spans="3:11" ht="13.5" customHeight="1" thickBot="1">
      <c r="C43" s="29" t="s">
        <v>60</v>
      </c>
      <c r="D43" s="30">
        <v>5872.210000000021</v>
      </c>
      <c r="E43" s="34">
        <v>50037.36</v>
      </c>
      <c r="F43" s="34">
        <v>48123.28</v>
      </c>
      <c r="G43" s="31">
        <v>41644.86</v>
      </c>
      <c r="H43" s="44">
        <f t="shared" si="0"/>
        <v>7786.2900000000227</v>
      </c>
      <c r="I43" s="51" t="s">
        <v>61</v>
      </c>
    </row>
    <row r="44" spans="3:11" ht="13.5" customHeight="1" thickBot="1">
      <c r="C44" s="29" t="s">
        <v>62</v>
      </c>
      <c r="D44" s="30">
        <v>51203.789999999964</v>
      </c>
      <c r="E44" s="34">
        <f>86513.61+23084.37</f>
        <v>109597.98</v>
      </c>
      <c r="F44" s="34">
        <f>112527.44+28077.83</f>
        <v>140605.27000000002</v>
      </c>
      <c r="G44" s="31">
        <f>+E44</f>
        <v>109597.98</v>
      </c>
      <c r="H44" s="31">
        <f t="shared" si="0"/>
        <v>20196.499999999942</v>
      </c>
      <c r="I44" s="51" t="s">
        <v>63</v>
      </c>
    </row>
    <row r="45" spans="3:11" ht="13.5" customHeight="1" thickBot="1">
      <c r="C45" s="29" t="s">
        <v>64</v>
      </c>
      <c r="D45" s="30">
        <v>-5458.2900000000081</v>
      </c>
      <c r="E45" s="34">
        <f>97393.26+40605.33</f>
        <v>137998.59</v>
      </c>
      <c r="F45" s="34">
        <f>90140.92+37593.58+92.95</f>
        <v>127827.45</v>
      </c>
      <c r="G45" s="31">
        <f>+E45</f>
        <v>137998.59</v>
      </c>
      <c r="H45" s="31">
        <f t="shared" si="0"/>
        <v>4712.8499999999913</v>
      </c>
      <c r="I45" s="51"/>
    </row>
    <row r="46" spans="3:11" ht="13.5" customHeight="1" thickBot="1">
      <c r="C46" s="41" t="s">
        <v>65</v>
      </c>
      <c r="D46" s="30">
        <v>46814.030000000013</v>
      </c>
      <c r="E46" s="34"/>
      <c r="F46" s="34">
        <f>9985.49+5828.33</f>
        <v>15813.82</v>
      </c>
      <c r="G46" s="31"/>
      <c r="H46" s="31">
        <f t="shared" si="0"/>
        <v>31000.210000000014</v>
      </c>
      <c r="I46" s="51"/>
      <c r="J46" s="13">
        <f>7287.78+4237.46</f>
        <v>11525.24</v>
      </c>
      <c r="K46" s="13">
        <f>41726.89+23836.52</f>
        <v>65563.41</v>
      </c>
    </row>
    <row r="47" spans="3:11" ht="13.5" hidden="1" customHeight="1" thickBot="1">
      <c r="C47" s="29" t="s">
        <v>66</v>
      </c>
      <c r="D47" s="30">
        <v>0</v>
      </c>
      <c r="E47" s="34"/>
      <c r="F47" s="34"/>
      <c r="G47" s="31">
        <f>+E47</f>
        <v>0</v>
      </c>
      <c r="H47" s="34">
        <f t="shared" si="0"/>
        <v>0</v>
      </c>
      <c r="I47" s="51"/>
    </row>
    <row r="48" spans="3:11" s="52" customFormat="1" ht="13.5" customHeight="1" thickBot="1">
      <c r="C48" s="29" t="s">
        <v>46</v>
      </c>
      <c r="D48" s="37">
        <f>SUM(D36:D47)</f>
        <v>514997.59000000032</v>
      </c>
      <c r="E48" s="38">
        <f>SUM(E36:E47)</f>
        <v>2797002.57</v>
      </c>
      <c r="F48" s="38">
        <f>SUM(F36:F47)</f>
        <v>2802673.8300000005</v>
      </c>
      <c r="G48" s="38">
        <f>SUM(G36:G47)</f>
        <v>3051806.4599999995</v>
      </c>
      <c r="H48" s="38">
        <f>SUM(H36:H47)</f>
        <v>509326.33000000007</v>
      </c>
      <c r="I48" s="49"/>
    </row>
    <row r="49" spans="3:9" ht="13.5" customHeight="1" thickBot="1">
      <c r="C49" s="53" t="s">
        <v>67</v>
      </c>
      <c r="D49" s="53"/>
      <c r="E49" s="53"/>
      <c r="F49" s="53"/>
      <c r="G49" s="53"/>
      <c r="H49" s="53"/>
      <c r="I49" s="53"/>
    </row>
    <row r="50" spans="3:9" ht="52.5" customHeight="1" thickBot="1">
      <c r="C50" s="54" t="s">
        <v>68</v>
      </c>
      <c r="D50" s="55" t="s">
        <v>69</v>
      </c>
      <c r="E50" s="55"/>
      <c r="F50" s="55"/>
      <c r="G50" s="55"/>
      <c r="H50" s="55"/>
      <c r="I50" s="56" t="s">
        <v>70</v>
      </c>
    </row>
    <row r="51" spans="3:9" ht="38.25" customHeight="1" thickBot="1">
      <c r="C51" s="54" t="s">
        <v>71</v>
      </c>
      <c r="D51" s="55" t="s">
        <v>72</v>
      </c>
      <c r="E51" s="55"/>
      <c r="F51" s="55"/>
      <c r="G51" s="55"/>
      <c r="H51" s="55"/>
      <c r="I51" s="56" t="s">
        <v>73</v>
      </c>
    </row>
    <row r="52" spans="3:9" ht="18.75" customHeight="1">
      <c r="C52" s="57" t="s">
        <v>74</v>
      </c>
      <c r="D52" s="57"/>
      <c r="E52" s="57"/>
      <c r="F52" s="57"/>
      <c r="G52" s="57"/>
      <c r="H52" s="58">
        <f>+H33+H48</f>
        <v>627642.75000000012</v>
      </c>
    </row>
    <row r="53" spans="3:9" ht="15">
      <c r="C53" s="60" t="s">
        <v>75</v>
      </c>
      <c r="D53" s="60"/>
    </row>
    <row r="54" spans="3:9" ht="12.75" hidden="1" customHeight="1">
      <c r="C54" s="61" t="s">
        <v>76</v>
      </c>
    </row>
    <row r="55" spans="3:9">
      <c r="E55" s="62"/>
      <c r="F55" s="62"/>
    </row>
    <row r="56" spans="3:9" hidden="1">
      <c r="D56" s="63">
        <f>+D36+D37+D41</f>
        <v>361628.34000000032</v>
      </c>
      <c r="E56" s="63">
        <f>+E36+E37+E41</f>
        <v>2341920.3000000003</v>
      </c>
      <c r="F56" s="63">
        <f>+F36+F37+F41</f>
        <v>2298254.3400000003</v>
      </c>
      <c r="G56" s="63">
        <f>+G36+G37+G41</f>
        <v>2679078.0699999998</v>
      </c>
      <c r="H56" s="63">
        <f>+H36+H37+H41</f>
        <v>405294.30000000016</v>
      </c>
    </row>
    <row r="57" spans="3:9" hidden="1">
      <c r="D57" s="62"/>
      <c r="H57" s="59">
        <f>87618.65+404014.57+10661.09+40538.15+4203.09+52394.83+32061.56+80442.39+48832.19+50.31+11360.1+5.16+2551.28</f>
        <v>774733.37000000011</v>
      </c>
    </row>
    <row r="58" spans="3:9">
      <c r="C58" s="59" t="s">
        <v>77</v>
      </c>
      <c r="E58" s="62">
        <f>+E48+E33+35165+75000</f>
        <v>2907167.57</v>
      </c>
      <c r="F58" s="62"/>
      <c r="G58" s="62">
        <f>+G48+G33</f>
        <v>3051806.4599999995</v>
      </c>
      <c r="H58" s="62"/>
    </row>
  </sheetData>
  <mergeCells count="11">
    <mergeCell ref="C34:I34"/>
    <mergeCell ref="I36:I37"/>
    <mergeCell ref="C49:I49"/>
    <mergeCell ref="D50:H50"/>
    <mergeCell ref="D51:H51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3"/>
  <sheetViews>
    <sheetView tabSelected="1" topLeftCell="A17" zoomScaleNormal="100" zoomScaleSheetLayoutView="120" workbookViewId="0">
      <selection activeCell="E45" sqref="E45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8554687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175.14817999999997</v>
      </c>
      <c r="C17" s="5"/>
      <c r="D17" s="5">
        <v>403.54266000000001</v>
      </c>
      <c r="E17" s="5">
        <v>393.04543000000001</v>
      </c>
      <c r="F17" s="5">
        <v>110.16500000000001</v>
      </c>
      <c r="G17" s="5">
        <v>751.41864999999996</v>
      </c>
      <c r="H17" s="5">
        <v>72.535939999999997</v>
      </c>
      <c r="I17" s="6">
        <f>B17+D17+F17-G17</f>
        <v>-62.562810000000013</v>
      </c>
    </row>
    <row r="19" spans="1:9">
      <c r="A19" s="7" t="s">
        <v>13</v>
      </c>
    </row>
    <row r="20" spans="1:9">
      <c r="A20" s="8" t="s">
        <v>14</v>
      </c>
    </row>
    <row r="21" spans="1:9">
      <c r="A21" s="8" t="s">
        <v>15</v>
      </c>
    </row>
    <row r="22" spans="1:9" ht="15" customHeight="1">
      <c r="A22" s="8" t="s">
        <v>16</v>
      </c>
    </row>
    <row r="23" spans="1:9">
      <c r="A23" s="9" t="s">
        <v>17</v>
      </c>
    </row>
    <row r="24" spans="1:9">
      <c r="A24" s="9" t="s">
        <v>18</v>
      </c>
    </row>
    <row r="25" spans="1:9">
      <c r="A25" s="10" t="s">
        <v>19</v>
      </c>
    </row>
    <row r="26" spans="1:9">
      <c r="A26" s="10" t="s">
        <v>20</v>
      </c>
    </row>
    <row r="27" spans="1:9">
      <c r="A27" s="10" t="s">
        <v>21</v>
      </c>
    </row>
    <row r="28" spans="1:9">
      <c r="A28" t="s">
        <v>22</v>
      </c>
      <c r="I28" s="11"/>
    </row>
    <row r="29" spans="1:9">
      <c r="A29" t="s">
        <v>23</v>
      </c>
      <c r="I29" s="11"/>
    </row>
    <row r="30" spans="1:9">
      <c r="A30" t="s">
        <v>24</v>
      </c>
      <c r="I30" s="11"/>
    </row>
    <row r="31" spans="1:9">
      <c r="A31" t="s">
        <v>25</v>
      </c>
      <c r="I31" s="11"/>
    </row>
    <row r="32" spans="1:9">
      <c r="A32" t="s">
        <v>26</v>
      </c>
      <c r="I32" s="11"/>
    </row>
    <row r="33" spans="1:1">
      <c r="A33" t="s">
        <v>27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Центральная8 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2024-03-06T11:48:26Z</dcterms:created>
  <dcterms:modified xsi:type="dcterms:W3CDTF">2024-03-06T11:49:02Z</dcterms:modified>
</cp:coreProperties>
</file>