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Заречная10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1" i="2"/>
  <c r="H50"/>
  <c r="G50"/>
  <c r="F50"/>
  <c r="E50"/>
  <c r="D50"/>
  <c r="F44"/>
  <c r="E44"/>
  <c r="E53" s="1"/>
  <c r="D44"/>
  <c r="D57" s="1"/>
  <c r="H43"/>
  <c r="H42"/>
  <c r="H41"/>
  <c r="F41"/>
  <c r="G40"/>
  <c r="F40"/>
  <c r="H40" s="1"/>
  <c r="E40"/>
  <c r="K39"/>
  <c r="H39"/>
  <c r="H38"/>
  <c r="K37"/>
  <c r="J37"/>
  <c r="H37"/>
  <c r="H36"/>
  <c r="H35"/>
  <c r="H34"/>
  <c r="K33"/>
  <c r="J33"/>
  <c r="H33"/>
  <c r="G33"/>
  <c r="G44" s="1"/>
  <c r="G53" s="1"/>
  <c r="G30"/>
  <c r="E30"/>
  <c r="D30"/>
  <c r="K29"/>
  <c r="H29"/>
  <c r="K28"/>
  <c r="H28"/>
  <c r="H30" s="1"/>
  <c r="F28"/>
  <c r="F30" s="1"/>
  <c r="K27"/>
  <c r="H27"/>
  <c r="K26"/>
  <c r="H26"/>
  <c r="K25"/>
  <c r="H25"/>
  <c r="I17" i="1"/>
  <c r="H44" i="2" l="1"/>
  <c r="H52" s="1"/>
  <c r="H47" l="1"/>
</calcChain>
</file>

<file path=xl/sharedStrings.xml><?xml version="1.0" encoding="utf-8"?>
<sst xmlns="http://schemas.openxmlformats.org/spreadsheetml/2006/main" count="77" uniqueCount="70">
  <si>
    <t>ОТЧЕТ</t>
  </si>
  <si>
    <t>по выполнению плана текущего ремонта жилого дома</t>
  </si>
  <si>
    <t>№ 10 по ул. Заречная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</si>
  <si>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</si>
  <si>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</si>
  <si>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</si>
  <si>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</si>
  <si>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</si>
  <si>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</si>
  <si>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</si>
  <si>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</si>
  <si>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</si>
  <si>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</si>
  <si>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73</t>
    </r>
    <r>
      <rPr>
        <b/>
        <sz val="11"/>
        <color indexed="8"/>
        <rFont val="Calibri"/>
        <family val="2"/>
        <charset val="204"/>
      </rPr>
      <t xml:space="preserve">,52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</si>
  <si>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</si>
  <si>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- 0.27  т.р.</t>
  </si>
  <si>
    <t>Ремонт систем ГВС, ХВС, ЦО - 25.01 т.р.</t>
  </si>
  <si>
    <t>Ремонт тепловых сетей,тепловых пунктов и систем теплопотребления - 5.28т.р.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</si>
  <si>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</si>
  <si>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- 33.14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</si>
  <si>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</si>
  <si>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</si>
  <si>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- 0.72  т.р.</t>
  </si>
  <si>
    <t>Аварийные работы - 8.36 т.р.</t>
  </si>
  <si>
    <t>Расходные материалы -0.74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</si>
  <si>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</si>
  <si>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</si>
  <si>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</si>
  <si>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по ул. Заречная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</si>
  <si>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</si>
  <si>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</si>
  <si>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</si>
  <si>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</si>
  <si>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</si>
  <si>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</si>
  <si>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</si>
  <si>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</si>
  <si>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</si>
  <si>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ООО"СТЭК",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</si>
  <si>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</si>
  <si>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</si>
  <si>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</si>
  <si>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</si>
  <si>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</si>
  <si>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</si>
  <si>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</si>
  <si>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</si>
  <si>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Н/2010-87 от 01.11.2010г.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</si>
  <si>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</si>
  <si>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</si>
  <si>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</si>
  <si>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</si>
  <si>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</si>
  <si>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</si>
  <si>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</si>
  <si>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</si>
  <si>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Повышающий коэффициент</t>
  </si>
  <si>
    <t>электроэнергия СОИ</t>
  </si>
  <si>
    <t>ООО "ПСК"</t>
  </si>
  <si>
    <t>водоснабжение СОИ</t>
  </si>
  <si>
    <t>услуги расчетно-кассовой службы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</si>
  <si>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</si>
  <si>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</si>
  <si>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</si>
  <si>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</si>
  <si>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</si>
  <si>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</si>
  <si>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</si>
  <si>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</si>
  <si>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ИТГО ЖКУ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</si>
</sst>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1" applyFont="1"/>
    <xf numFmtId="0" fontId="4" fillId="0" borderId="0" xfId="0" applyFont="1"/>
    <xf numFmtId="0" fontId="0" fillId="0" borderId="0" xfId="0" applyBorder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2" fillId="0" borderId="10" xfId="2" applyFont="1" applyFill="1" applyBorder="1" applyAlignment="1">
      <alignment horizontal="center" vertical="center" wrapText="1"/>
    </xf>
    <xf numFmtId="2" fontId="5" fillId="0" borderId="0" xfId="2" applyNumberFormat="1" applyFill="1"/>
    <xf numFmtId="4" fontId="12" fillId="0" borderId="9" xfId="2" applyNumberFormat="1" applyFont="1" applyFill="1" applyBorder="1" applyAlignment="1">
      <alignment vertical="top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4" fontId="7" fillId="3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7" fillId="0" borderId="6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0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0" fontId="14" fillId="0" borderId="10" xfId="2" applyFont="1" applyFill="1" applyBorder="1" applyAlignment="1">
      <alignment horizontal="center" vertical="center" wrapText="1"/>
    </xf>
    <xf numFmtId="4" fontId="5" fillId="0" borderId="0" xfId="2" applyNumberFormat="1" applyFill="1"/>
    <xf numFmtId="0" fontId="15" fillId="0" borderId="8" xfId="2" applyFont="1" applyFill="1" applyBorder="1" applyAlignment="1">
      <alignment horizontal="center" vertical="center" wrapText="1"/>
    </xf>
    <xf numFmtId="4" fontId="14" fillId="0" borderId="9" xfId="2" applyNumberFormat="1" applyFont="1" applyFill="1" applyBorder="1" applyAlignment="1">
      <alignment horizontal="right" vertical="top" wrapText="1"/>
    </xf>
    <xf numFmtId="0" fontId="7" fillId="0" borderId="9" xfId="2" applyFont="1" applyFill="1" applyBorder="1" applyAlignment="1">
      <alignment horizontal="center" vertical="top" wrapText="1"/>
    </xf>
    <xf numFmtId="0" fontId="16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0" fontId="10" fillId="2" borderId="8" xfId="2" applyFont="1" applyFill="1" applyBorder="1" applyAlignment="1">
      <alignment horizontal="center" vertical="top" wrapText="1"/>
    </xf>
    <xf numFmtId="0" fontId="5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17" fillId="0" borderId="0" xfId="2" applyFont="1" applyFill="1"/>
    <xf numFmtId="4" fontId="18" fillId="0" borderId="0" xfId="2" applyNumberFormat="1" applyFont="1" applyFill="1"/>
    <xf numFmtId="0" fontId="12" fillId="0" borderId="0" xfId="2" applyFont="1" applyFill="1"/>
    <xf numFmtId="0" fontId="19" fillId="0" borderId="0" xfId="2" applyFont="1" applyFill="1"/>
    <xf numFmtId="4" fontId="16" fillId="0" borderId="0" xfId="2" applyNumberFormat="1" applyFont="1" applyFill="1"/>
    <xf numFmtId="4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C24" zoomScaleNormal="100" workbookViewId="0">
      <selection activeCell="E53" sqref="E53"/>
    </sheetView>
  </sheetViews>
  <sheetFormatPr defaultRowHeight="12.75"/>
  <cols>
    <col min="1" max="1" width="3.42578125" style="11" hidden="1" customWidth="1"/>
    <col min="2" max="2" width="9.140625" style="11" hidden="1" customWidth="1"/>
    <col min="3" max="3" width="27.85546875" style="58" customWidth="1"/>
    <col min="4" max="4" width="12.5703125" style="58" customWidth="1"/>
    <col min="5" max="5" width="11.85546875" style="58" customWidth="1"/>
    <col min="6" max="6" width="13.28515625" style="58" customWidth="1"/>
    <col min="7" max="7" width="11.85546875" style="58" customWidth="1"/>
    <col min="8" max="8" width="12.85546875" style="58" customWidth="1"/>
    <col min="9" max="9" width="25" style="58" customWidth="1"/>
    <col min="10" max="10" width="0" style="11" hidden="1" customWidth="1"/>
    <col min="11" max="11" width="9.5703125" style="11" hidden="1" customWidth="1"/>
    <col min="12" max="16384" width="9.140625" style="11"/>
  </cols>
  <sheetData>
    <row r="1" spans="3:9" ht="12.75" hidden="1" customHeight="1">
      <c r="C1" s="10"/>
      <c r="D1" s="10"/>
      <c r="E1" s="10"/>
      <c r="F1" s="10"/>
      <c r="G1" s="10"/>
      <c r="H1" s="10"/>
      <c r="I1" s="10"/>
    </row>
    <row r="2" spans="3:9" ht="13.5" hidden="1" customHeight="1" thickBot="1">
      <c r="C2" s="10"/>
      <c r="D2" s="10"/>
      <c r="E2" s="10" t="s">
        <v>25</v>
      </c>
      <c r="F2" s="10"/>
      <c r="G2" s="10"/>
      <c r="H2" s="10"/>
      <c r="I2" s="10"/>
    </row>
    <row r="3" spans="3:9" ht="13.5" hidden="1" customHeight="1" thickBot="1">
      <c r="C3" s="12"/>
      <c r="D3" s="13"/>
      <c r="E3" s="14"/>
      <c r="F3" s="14"/>
      <c r="G3" s="14"/>
      <c r="H3" s="14"/>
      <c r="I3" s="15"/>
    </row>
    <row r="4" spans="3:9" ht="12.75" hidden="1" customHeight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11" ht="12.75" customHeight="1">
      <c r="C17" s="16"/>
      <c r="D17" s="16"/>
      <c r="E17" s="17"/>
      <c r="F17" s="17"/>
      <c r="G17" s="17"/>
      <c r="H17" s="17"/>
      <c r="I17" s="17"/>
    </row>
    <row r="18" spans="3:11" ht="12.75" customHeight="1">
      <c r="C18" s="16"/>
      <c r="D18" s="16"/>
      <c r="E18" s="17"/>
      <c r="F18" s="17"/>
      <c r="G18" s="17"/>
      <c r="H18" s="17"/>
      <c r="I18" s="17"/>
    </row>
    <row r="19" spans="3:11" ht="14.25">
      <c r="C19" s="18" t="s">
        <v>26</v>
      </c>
      <c r="D19" s="18"/>
      <c r="E19" s="18"/>
      <c r="F19" s="18"/>
      <c r="G19" s="18"/>
      <c r="H19" s="18"/>
      <c r="I19" s="18"/>
    </row>
    <row r="20" spans="3:11">
      <c r="C20" s="19" t="s">
        <v>27</v>
      </c>
      <c r="D20" s="19"/>
      <c r="E20" s="19"/>
      <c r="F20" s="19"/>
      <c r="G20" s="19"/>
      <c r="H20" s="19"/>
      <c r="I20" s="19"/>
    </row>
    <row r="21" spans="3:11">
      <c r="C21" s="19" t="s">
        <v>28</v>
      </c>
      <c r="D21" s="19"/>
      <c r="E21" s="19"/>
      <c r="F21" s="19"/>
      <c r="G21" s="19"/>
      <c r="H21" s="19"/>
      <c r="I21" s="19"/>
    </row>
    <row r="22" spans="3:11" ht="6" customHeight="1" thickBot="1">
      <c r="C22" s="20"/>
      <c r="D22" s="20"/>
      <c r="E22" s="20"/>
      <c r="F22" s="20"/>
      <c r="G22" s="20"/>
      <c r="H22" s="20"/>
      <c r="I22" s="20"/>
    </row>
    <row r="23" spans="3:11" ht="50.25" customHeight="1" thickBot="1">
      <c r="C23" s="21" t="s">
        <v>29</v>
      </c>
      <c r="D23" s="22" t="s">
        <v>30</v>
      </c>
      <c r="E23" s="23" t="s">
        <v>31</v>
      </c>
      <c r="F23" s="23" t="s">
        <v>32</v>
      </c>
      <c r="G23" s="23" t="s">
        <v>33</v>
      </c>
      <c r="H23" s="23" t="s">
        <v>34</v>
      </c>
      <c r="I23" s="22" t="s">
        <v>35</v>
      </c>
    </row>
    <row r="24" spans="3:11" ht="13.5" customHeight="1" thickBot="1">
      <c r="C24" s="24" t="s">
        <v>36</v>
      </c>
      <c r="D24" s="25"/>
      <c r="E24" s="25"/>
      <c r="F24" s="25"/>
      <c r="G24" s="25"/>
      <c r="H24" s="25"/>
      <c r="I24" s="26"/>
    </row>
    <row r="25" spans="3:11" ht="13.5" customHeight="1" thickBot="1">
      <c r="C25" s="27" t="s">
        <v>37</v>
      </c>
      <c r="D25" s="28">
        <v>496.30000000000177</v>
      </c>
      <c r="E25" s="29"/>
      <c r="F25" s="29">
        <v>265.52999999999997</v>
      </c>
      <c r="G25" s="29"/>
      <c r="H25" s="29">
        <f>+D25+E25-F25</f>
        <v>230.7700000000018</v>
      </c>
      <c r="I25" s="30" t="s">
        <v>38</v>
      </c>
      <c r="K25" s="31">
        <f>194396.58-574.23+37090.01</f>
        <v>230912.36</v>
      </c>
    </row>
    <row r="26" spans="3:11" ht="13.5" customHeight="1" thickBot="1">
      <c r="C26" s="27" t="s">
        <v>39</v>
      </c>
      <c r="D26" s="28">
        <v>1.7600000000030604</v>
      </c>
      <c r="E26" s="32"/>
      <c r="F26" s="32">
        <v>0.92</v>
      </c>
      <c r="G26" s="29"/>
      <c r="H26" s="29">
        <f>+D26+E26-F26</f>
        <v>0.84000000000306041</v>
      </c>
      <c r="I26" s="33"/>
      <c r="K26" s="11">
        <f>19720.79+84103.59-12782.85</f>
        <v>91041.53</v>
      </c>
    </row>
    <row r="27" spans="3:11" ht="13.5" customHeight="1" thickBot="1">
      <c r="C27" s="27" t="s">
        <v>40</v>
      </c>
      <c r="D27" s="28">
        <v>1.3200000000026648</v>
      </c>
      <c r="E27" s="32"/>
      <c r="F27" s="32">
        <v>0.69</v>
      </c>
      <c r="G27" s="29"/>
      <c r="H27" s="29">
        <f>+D27+E27-F27</f>
        <v>0.63000000000266487</v>
      </c>
      <c r="I27" s="33"/>
      <c r="K27" s="11">
        <f>1.86+45236.16-4129.93+5251.03</f>
        <v>46359.12</v>
      </c>
    </row>
    <row r="28" spans="3:11" ht="13.5" customHeight="1" thickBot="1">
      <c r="C28" s="27" t="s">
        <v>41</v>
      </c>
      <c r="D28" s="28">
        <v>3.6899999999979514</v>
      </c>
      <c r="E28" s="32"/>
      <c r="F28" s="32">
        <f>0.89+1.04</f>
        <v>1.9300000000000002</v>
      </c>
      <c r="G28" s="29"/>
      <c r="H28" s="29">
        <f>+D28+E28-F28</f>
        <v>1.7599999999979512</v>
      </c>
      <c r="I28" s="33"/>
      <c r="K28" s="11">
        <f>1529.23+16063.08-1440.79+1968.45+11303.31-1762.22</f>
        <v>27661.059999999998</v>
      </c>
    </row>
    <row r="29" spans="3:11" ht="13.5" hidden="1" customHeight="1" thickBot="1">
      <c r="C29" s="27" t="s">
        <v>42</v>
      </c>
      <c r="D29" s="28"/>
      <c r="E29" s="32"/>
      <c r="F29" s="32"/>
      <c r="G29" s="29"/>
      <c r="H29" s="29">
        <f>+D29+E29-F29</f>
        <v>0</v>
      </c>
      <c r="I29" s="34"/>
      <c r="K29" s="11">
        <f>426.86+0.31+8.1+2989.96+556.09-266.31</f>
        <v>3715.01</v>
      </c>
    </row>
    <row r="30" spans="3:11" ht="13.5" customHeight="1" thickBot="1">
      <c r="C30" s="27" t="s">
        <v>43</v>
      </c>
      <c r="D30" s="35">
        <f>SUM(D25:D29)</f>
        <v>503.07000000000545</v>
      </c>
      <c r="E30" s="36">
        <f>SUM(E25:E29)</f>
        <v>0</v>
      </c>
      <c r="F30" s="36">
        <f>SUM(F25:F29)</f>
        <v>269.07</v>
      </c>
      <c r="G30" s="36">
        <f>SUM(G25:G29)</f>
        <v>0</v>
      </c>
      <c r="H30" s="36">
        <f>SUM(H25:H29)</f>
        <v>234.00000000000549</v>
      </c>
      <c r="I30" s="37"/>
    </row>
    <row r="31" spans="3:11" ht="13.5" customHeight="1" thickBot="1">
      <c r="C31" s="38" t="s">
        <v>44</v>
      </c>
      <c r="D31" s="38"/>
      <c r="E31" s="38"/>
      <c r="F31" s="38"/>
      <c r="G31" s="38"/>
      <c r="H31" s="38"/>
      <c r="I31" s="38"/>
    </row>
    <row r="32" spans="3:11" ht="54" customHeight="1" thickBot="1">
      <c r="C32" s="39" t="s">
        <v>29</v>
      </c>
      <c r="D32" s="22" t="s">
        <v>30</v>
      </c>
      <c r="E32" s="23" t="s">
        <v>31</v>
      </c>
      <c r="F32" s="23" t="s">
        <v>32</v>
      </c>
      <c r="G32" s="23" t="s">
        <v>33</v>
      </c>
      <c r="H32" s="23" t="s">
        <v>34</v>
      </c>
      <c r="I32" s="40" t="s">
        <v>45</v>
      </c>
    </row>
    <row r="33" spans="3:11" ht="23.25" customHeight="1" thickBot="1">
      <c r="C33" s="21" t="s">
        <v>46</v>
      </c>
      <c r="D33" s="41">
        <v>161624.27000000002</v>
      </c>
      <c r="E33" s="42">
        <v>1290561.24</v>
      </c>
      <c r="F33" s="42">
        <v>1230059.96</v>
      </c>
      <c r="G33" s="42">
        <f>+E33</f>
        <v>1290561.24</v>
      </c>
      <c r="H33" s="42">
        <f>+D33+E33-F33</f>
        <v>222125.55000000005</v>
      </c>
      <c r="I33" s="43" t="s">
        <v>47</v>
      </c>
      <c r="J33" s="44">
        <f>43.77-0.02+97859.52+181.7-0.1-D33</f>
        <v>-63539.400000000023</v>
      </c>
      <c r="K33" s="44">
        <f>747.32+3127.44+99615.28-H33</f>
        <v>-118635.51000000005</v>
      </c>
    </row>
    <row r="34" spans="3:11" ht="14.25" customHeight="1" thickBot="1">
      <c r="C34" s="27" t="s">
        <v>48</v>
      </c>
      <c r="D34" s="28">
        <v>45033.460000000021</v>
      </c>
      <c r="E34" s="29">
        <v>362674.92</v>
      </c>
      <c r="F34" s="29">
        <v>345179.84</v>
      </c>
      <c r="G34" s="42">
        <v>73516.42</v>
      </c>
      <c r="H34" s="42">
        <f t="shared" ref="H34:H42" si="0">+D34+E34-F34</f>
        <v>62528.539999999979</v>
      </c>
      <c r="I34" s="45"/>
      <c r="J34" s="44"/>
    </row>
    <row r="35" spans="3:11" ht="13.5" customHeight="1" thickBot="1">
      <c r="C35" s="39" t="s">
        <v>49</v>
      </c>
      <c r="D35" s="46">
        <v>0</v>
      </c>
      <c r="E35" s="29"/>
      <c r="F35" s="29"/>
      <c r="G35" s="42"/>
      <c r="H35" s="42">
        <f t="shared" si="0"/>
        <v>0</v>
      </c>
      <c r="I35" s="47"/>
    </row>
    <row r="36" spans="3:11" ht="12.75" hidden="1" customHeight="1" thickBot="1">
      <c r="C36" s="27" t="s">
        <v>50</v>
      </c>
      <c r="D36" s="28">
        <v>0</v>
      </c>
      <c r="E36" s="29"/>
      <c r="F36" s="29"/>
      <c r="G36" s="42"/>
      <c r="H36" s="42">
        <f t="shared" si="0"/>
        <v>0</v>
      </c>
      <c r="I36" s="48" t="s">
        <v>51</v>
      </c>
    </row>
    <row r="37" spans="3:11" ht="29.25" customHeight="1" thickBot="1">
      <c r="C37" s="27" t="s">
        <v>52</v>
      </c>
      <c r="D37" s="28">
        <v>-1318.1899999999989</v>
      </c>
      <c r="E37" s="29"/>
      <c r="F37" s="29">
        <v>14.95</v>
      </c>
      <c r="G37" s="42"/>
      <c r="H37" s="42">
        <f t="shared" si="0"/>
        <v>-1333.139999999999</v>
      </c>
      <c r="I37" s="49" t="s">
        <v>53</v>
      </c>
      <c r="J37" s="11">
        <f>23670.86+4509.11</f>
        <v>28179.97</v>
      </c>
      <c r="K37" s="31">
        <f>4949.41+2678.28+21426.41</f>
        <v>29054.1</v>
      </c>
    </row>
    <row r="38" spans="3:11" ht="24.75" customHeight="1" thickBot="1">
      <c r="C38" s="27" t="s">
        <v>54</v>
      </c>
      <c r="D38" s="28">
        <v>7377.3500000000058</v>
      </c>
      <c r="E38" s="32">
        <v>58861.32</v>
      </c>
      <c r="F38" s="32">
        <v>56632.3</v>
      </c>
      <c r="G38" s="42">
        <v>10764</v>
      </c>
      <c r="H38" s="42">
        <f t="shared" si="0"/>
        <v>9606.3700000000099</v>
      </c>
      <c r="I38" s="49" t="s">
        <v>55</v>
      </c>
    </row>
    <row r="39" spans="3:11" ht="13.5" customHeight="1" thickBot="1">
      <c r="C39" s="39" t="s">
        <v>56</v>
      </c>
      <c r="D39" s="28">
        <v>0</v>
      </c>
      <c r="E39" s="32"/>
      <c r="F39" s="32"/>
      <c r="G39" s="42"/>
      <c r="H39" s="42">
        <f t="shared" si="0"/>
        <v>0</v>
      </c>
      <c r="I39" s="49"/>
      <c r="J39" s="11">
        <v>247.06</v>
      </c>
      <c r="K39" s="31">
        <f>159.47+2599.31-163.38</f>
        <v>2595.3999999999996</v>
      </c>
    </row>
    <row r="40" spans="3:11" ht="13.5" customHeight="1" thickBot="1">
      <c r="C40" s="50" t="s">
        <v>57</v>
      </c>
      <c r="D40" s="28">
        <v>2664.4199999999983</v>
      </c>
      <c r="E40" s="32">
        <f>64306.48+28150.91</f>
        <v>92457.39</v>
      </c>
      <c r="F40" s="32">
        <f>49249.02+22370.65</f>
        <v>71619.67</v>
      </c>
      <c r="G40" s="42">
        <f>+E40</f>
        <v>92457.39</v>
      </c>
      <c r="H40" s="42">
        <f t="shared" si="0"/>
        <v>23502.14</v>
      </c>
      <c r="I40" s="49" t="s">
        <v>58</v>
      </c>
      <c r="K40" s="31"/>
    </row>
    <row r="41" spans="3:11" ht="13.5" customHeight="1" thickBot="1">
      <c r="C41" s="39" t="s">
        <v>59</v>
      </c>
      <c r="D41" s="28">
        <v>-21078.310000000005</v>
      </c>
      <c r="E41" s="32"/>
      <c r="F41" s="32">
        <f>76.06+283.78+140.33+0.84+0.01</f>
        <v>501.01999999999992</v>
      </c>
      <c r="G41" s="42"/>
      <c r="H41" s="42">
        <f t="shared" si="0"/>
        <v>-21579.330000000005</v>
      </c>
      <c r="I41" s="49"/>
      <c r="K41" s="31"/>
    </row>
    <row r="42" spans="3:11" ht="13.5" customHeight="1" thickBot="1">
      <c r="C42" s="39" t="s">
        <v>60</v>
      </c>
      <c r="D42" s="28">
        <v>-7.531752999057062E-13</v>
      </c>
      <c r="E42" s="32"/>
      <c r="F42" s="32"/>
      <c r="G42" s="42"/>
      <c r="H42" s="42">
        <f t="shared" si="0"/>
        <v>-7.531752999057062E-13</v>
      </c>
      <c r="I42" s="48"/>
    </row>
    <row r="43" spans="3:11" ht="13.5" customHeight="1" thickBot="1">
      <c r="C43" s="27" t="s">
        <v>61</v>
      </c>
      <c r="D43" s="28">
        <v>8335.4400000000023</v>
      </c>
      <c r="E43" s="32">
        <v>77508.479999999996</v>
      </c>
      <c r="F43" s="32">
        <v>73879.45</v>
      </c>
      <c r="G43" s="42">
        <v>129652.38</v>
      </c>
      <c r="H43" s="42">
        <f>+D43+E43-F43</f>
        <v>11964.470000000001</v>
      </c>
      <c r="I43" s="49" t="s">
        <v>62</v>
      </c>
    </row>
    <row r="44" spans="3:11" s="51" customFormat="1" ht="13.5" customHeight="1" thickBot="1">
      <c r="C44" s="27" t="s">
        <v>43</v>
      </c>
      <c r="D44" s="35">
        <f>SUM(D33:D43)</f>
        <v>202638.44000000006</v>
      </c>
      <c r="E44" s="36">
        <f>SUM(E33:E43)</f>
        <v>1882063.3499999999</v>
      </c>
      <c r="F44" s="36">
        <f>SUM(F33:F43)</f>
        <v>1777887.19</v>
      </c>
      <c r="G44" s="36">
        <f>SUM(G33:G43)</f>
        <v>1596951.4299999997</v>
      </c>
      <c r="H44" s="36">
        <f>SUM(H33:H43)</f>
        <v>306814.59999999998</v>
      </c>
      <c r="I44" s="47"/>
    </row>
    <row r="45" spans="3:11" ht="13.5" customHeight="1" thickBot="1">
      <c r="C45" s="52" t="s">
        <v>63</v>
      </c>
      <c r="D45" s="52"/>
      <c r="E45" s="52"/>
      <c r="F45" s="52"/>
      <c r="G45" s="52"/>
      <c r="H45" s="52"/>
      <c r="I45" s="52"/>
    </row>
    <row r="46" spans="3:11" ht="54" customHeight="1" thickBot="1">
      <c r="C46" s="53" t="s">
        <v>64</v>
      </c>
      <c r="D46" s="54" t="s">
        <v>65</v>
      </c>
      <c r="E46" s="54"/>
      <c r="F46" s="54"/>
      <c r="G46" s="54"/>
      <c r="H46" s="54"/>
      <c r="I46" s="55" t="s">
        <v>66</v>
      </c>
    </row>
    <row r="47" spans="3:11" ht="19.5" customHeight="1">
      <c r="C47" s="56" t="s">
        <v>67</v>
      </c>
      <c r="D47" s="56"/>
      <c r="E47" s="56"/>
      <c r="F47" s="56"/>
      <c r="G47" s="56"/>
      <c r="H47" s="57">
        <f>+H30+H44</f>
        <v>307048.59999999998</v>
      </c>
    </row>
    <row r="48" spans="3:11" ht="15" hidden="1">
      <c r="C48" s="59" t="s">
        <v>68</v>
      </c>
      <c r="D48" s="59"/>
    </row>
    <row r="49" spans="3:8">
      <c r="C49" s="11"/>
      <c r="D49" s="11"/>
      <c r="E49" s="11"/>
      <c r="F49" s="11"/>
      <c r="G49" s="11"/>
      <c r="H49" s="11"/>
    </row>
    <row r="50" spans="3:8" ht="15" hidden="1" customHeight="1">
      <c r="C50" s="59"/>
      <c r="D50" s="60">
        <f>+D33+D34+D35+D38</f>
        <v>214035.08000000005</v>
      </c>
      <c r="E50" s="60">
        <f>+E33+E34+E35+E38</f>
        <v>1712097.48</v>
      </c>
      <c r="F50" s="60">
        <f>+F33+F34+F35+F38</f>
        <v>1631872.1</v>
      </c>
      <c r="G50" s="60">
        <f>+G33+G34+G35+G38</f>
        <v>1374841.66</v>
      </c>
      <c r="H50" s="60">
        <f>+H33+H34+H35+H38</f>
        <v>294260.46000000002</v>
      </c>
    </row>
    <row r="51" spans="3:8" hidden="1">
      <c r="D51" s="61"/>
      <c r="H51" s="58">
        <f>40238.22+8416.12+2023.22-10.47+36867.78+1001.45+137908.2+15883.1+5327.97+1379.27</f>
        <v>249034.86000000002</v>
      </c>
    </row>
    <row r="52" spans="3:8" hidden="1">
      <c r="H52" s="61">
        <f>+H44-H51</f>
        <v>57779.739999999962</v>
      </c>
    </row>
    <row r="53" spans="3:8">
      <c r="C53" s="58" t="s">
        <v>69</v>
      </c>
      <c r="E53" s="61">
        <f>+E30+E44+35165</f>
        <v>1917228.3499999999</v>
      </c>
      <c r="F53" s="61"/>
      <c r="G53" s="61">
        <f>+G30+G44</f>
        <v>1596951.4299999997</v>
      </c>
    </row>
    <row r="55" spans="3:8" hidden="1">
      <c r="D55" s="58">
        <v>236539.1</v>
      </c>
    </row>
    <row r="56" spans="3:8" hidden="1">
      <c r="D56" s="58">
        <v>567191.27</v>
      </c>
    </row>
    <row r="57" spans="3:8" hidden="1">
      <c r="D57" s="61">
        <f>+D56-D44-D30</f>
        <v>364049.75999999995</v>
      </c>
    </row>
  </sheetData>
  <mergeCells count="10">
    <mergeCell ref="C31:I31"/>
    <mergeCell ref="I33:I34"/>
    <mergeCell ref="C45:I45"/>
    <mergeCell ref="D46:H46"/>
    <mergeCell ref="C19:I19"/>
    <mergeCell ref="C20:I20"/>
    <mergeCell ref="C21:I21"/>
    <mergeCell ref="C22:I22"/>
    <mergeCell ref="C24:I24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0"/>
  <sheetViews>
    <sheetView topLeftCell="A9" zoomScaleNormal="100" zoomScaleSheetLayoutView="120" workbookViewId="0">
      <selection activeCell="D46" sqref="D46:D47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4.425781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-54.078719999999976</v>
      </c>
      <c r="C17" s="5"/>
      <c r="D17" s="5">
        <v>362.67491999999999</v>
      </c>
      <c r="E17" s="5">
        <v>345.17984000000001</v>
      </c>
      <c r="F17" s="5">
        <v>35.164999999999999</v>
      </c>
      <c r="G17" s="5">
        <v>73.516419999999997</v>
      </c>
      <c r="H17" s="5">
        <v>62.52854</v>
      </c>
      <c r="I17" s="6">
        <f>B17+D17+F17-G17</f>
        <v>270.24478000000005</v>
      </c>
    </row>
    <row r="19" spans="1:9">
      <c r="A19" s="7" t="s">
        <v>13</v>
      </c>
    </row>
    <row r="20" spans="1:9">
      <c r="A20" s="8" t="s">
        <v>14</v>
      </c>
      <c r="B20" s="8"/>
      <c r="C20" s="8"/>
      <c r="D20" s="8"/>
      <c r="E20" s="8"/>
      <c r="F20" s="8"/>
      <c r="G20" s="8"/>
    </row>
    <row r="21" spans="1:9">
      <c r="A21" s="8" t="s">
        <v>15</v>
      </c>
      <c r="B21" s="8"/>
      <c r="C21" s="8"/>
      <c r="D21" s="8"/>
      <c r="E21" s="8"/>
      <c r="F21" s="8"/>
      <c r="G21" s="8"/>
    </row>
    <row r="22" spans="1:9">
      <c r="A22" s="8" t="s">
        <v>16</v>
      </c>
      <c r="B22" s="8"/>
      <c r="C22" s="8"/>
      <c r="D22" s="8"/>
      <c r="E22" s="8"/>
      <c r="F22" s="8"/>
      <c r="G22" s="8"/>
    </row>
    <row r="23" spans="1:9">
      <c r="A23" s="8" t="s">
        <v>17</v>
      </c>
      <c r="B23" s="8"/>
      <c r="C23" s="8"/>
      <c r="D23" s="8"/>
      <c r="E23" s="8"/>
      <c r="F23" s="8"/>
      <c r="G23" s="8"/>
    </row>
    <row r="24" spans="1:9">
      <c r="A24" s="8" t="s">
        <v>18</v>
      </c>
      <c r="B24" s="8"/>
      <c r="C24" s="8"/>
      <c r="D24" s="8"/>
      <c r="E24" s="8"/>
      <c r="F24" s="8"/>
      <c r="G24" s="8"/>
    </row>
    <row r="25" spans="1:9">
      <c r="A25" s="8" t="s">
        <v>19</v>
      </c>
      <c r="B25" s="8"/>
      <c r="C25" s="8"/>
      <c r="D25" s="8"/>
      <c r="E25" s="8"/>
      <c r="F25" s="8"/>
      <c r="G25" s="8"/>
    </row>
    <row r="26" spans="1:9">
      <c r="A26" s="8" t="s">
        <v>20</v>
      </c>
      <c r="B26" s="8"/>
      <c r="C26" s="8"/>
      <c r="D26" s="8"/>
      <c r="E26" s="8"/>
      <c r="F26" s="8"/>
      <c r="G26" s="8"/>
    </row>
    <row r="27" spans="1:9">
      <c r="A27" s="8" t="s">
        <v>21</v>
      </c>
    </row>
    <row r="28" spans="1:9">
      <c r="A28" t="s">
        <v>22</v>
      </c>
    </row>
    <row r="29" spans="1:9">
      <c r="A29" t="s">
        <v>23</v>
      </c>
      <c r="I29" s="9"/>
    </row>
    <row r="30" spans="1:9">
      <c r="A30" t="s">
        <v>24</v>
      </c>
      <c r="I30" s="9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Заречная10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2024-03-05T11:42:24Z</dcterms:created>
  <dcterms:modified xsi:type="dcterms:W3CDTF">2024-03-05T11:43:17Z</dcterms:modified>
</cp:coreProperties>
</file>