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 activeTab="1"/>
  </bookViews>
  <sheets>
    <sheet name="Заречная12" sheetId="1" r:id="rId1"/>
    <sheet name="текущ" sheetId="2" r:id="rId2"/>
  </sheets>
  <calcPr calcId="125725"/>
</workbook>
</file>

<file path=xl/calcChain.xml><?xml version="1.0" encoding="utf-8"?>
<calcChain xmlns="http://schemas.openxmlformats.org/spreadsheetml/2006/main">
  <c r="I17" i="2"/>
  <c r="H50" i="1"/>
  <c r="G49"/>
  <c r="F49"/>
  <c r="E49"/>
  <c r="D49"/>
  <c r="E43"/>
  <c r="E51" s="1"/>
  <c r="D43"/>
  <c r="D55" s="1"/>
  <c r="K42"/>
  <c r="J42"/>
  <c r="H42"/>
  <c r="H41"/>
  <c r="F40"/>
  <c r="H40" s="1"/>
  <c r="E40"/>
  <c r="G40" s="1"/>
  <c r="F39"/>
  <c r="F43" s="1"/>
  <c r="E39"/>
  <c r="G39" s="1"/>
  <c r="G43" s="1"/>
  <c r="G51" s="1"/>
  <c r="J38"/>
  <c r="H38"/>
  <c r="J37"/>
  <c r="H37"/>
  <c r="K36"/>
  <c r="J36"/>
  <c r="H36"/>
  <c r="J35"/>
  <c r="H35"/>
  <c r="G35"/>
  <c r="H34"/>
  <c r="J33"/>
  <c r="H33"/>
  <c r="L32"/>
  <c r="J32"/>
  <c r="H32"/>
  <c r="G32"/>
  <c r="G29"/>
  <c r="F29"/>
  <c r="E29"/>
  <c r="D29"/>
  <c r="K28"/>
  <c r="H28"/>
  <c r="K27"/>
  <c r="H27"/>
  <c r="K26"/>
  <c r="H26"/>
  <c r="K25"/>
  <c r="H25"/>
  <c r="H29" s="1"/>
  <c r="F25"/>
  <c r="K24"/>
  <c r="H24"/>
  <c r="H39" l="1"/>
  <c r="H43" s="1"/>
  <c r="H46" s="1"/>
  <c r="H49"/>
  <c r="K32"/>
</calcChain>
</file>

<file path=xl/sharedStrings.xml><?xml version="1.0" encoding="utf-8"?>
<sst xmlns="http://schemas.openxmlformats.org/spreadsheetml/2006/main" count="77" uniqueCount="70">
  <si>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</si>
  <si>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</si>
  <si>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</si>
  <si>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12 по ул. Заречная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</si>
  <si>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</si>
  <si>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</si>
  <si>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</si>
  <si>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</si>
  <si>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</si>
  <si>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</si>
  <si>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</si>
  <si>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</si>
  <si>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</si>
  <si>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"СТЭК",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</si>
  <si>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</si>
  <si>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</si>
  <si>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</si>
  <si>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</si>
  <si>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</si>
  <si>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</si>
  <si>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</si>
  <si>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</si>
  <si>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Н/2010-86 от 01.09.2010г.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</si>
  <si>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</si>
  <si>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</si>
  <si>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</si>
  <si>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</si>
  <si>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</si>
  <si>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</si>
  <si>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</si>
  <si>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</si>
  <si>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</si>
  <si>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электроэнергия СОИ</t>
  </si>
  <si>
    <t>ООО "ПСК"</t>
  </si>
  <si>
    <t>водооснабжение СОИ</t>
  </si>
  <si>
    <t>обслуживание общедомовых приборов учета</t>
  </si>
  <si>
    <t xml:space="preserve"> ООО"Энерго-Сервис"</t>
  </si>
  <si>
    <t>Повышающий коэффициент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</si>
  <si>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</si>
  <si>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</si>
  <si>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35165,00 руб. </t>
  </si>
  <si>
    <t>ООО "Икс-Трим", АО "Эр-телеком холдинг", ООО "СкайНэт", ПАО "Ростелеком"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</si>
  <si>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</si>
  <si>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</si>
  <si>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ИТОГО ЖКУ</t>
  </si>
  <si>
    <t>ОТЧЕТ</t>
  </si>
  <si>
    <t>по выполнению плана текущего ремонта жилого дома</t>
  </si>
  <si>
    <t>№ 12 по ул. Заречная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</si>
  <si>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</si>
  <si>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</si>
  <si>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</si>
  <si>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</si>
  <si>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</si>
  <si>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</si>
  <si>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</si>
  <si>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</si>
  <si>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</si>
  <si>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</si>
  <si>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494</t>
    </r>
    <r>
      <rPr>
        <b/>
        <sz val="11"/>
        <color indexed="8"/>
        <rFont val="Calibri"/>
        <family val="2"/>
        <charset val="204"/>
      </rPr>
      <t>.06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</si>
  <si>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</si>
  <si>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- 0.69  т.р.</t>
  </si>
  <si>
    <t>Ремонт систем ГВС, ХВС, ЦО - 0.73т.р.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</si>
  <si>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</si>
  <si>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</si>
  <si>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- 0.98  т.р.</t>
  </si>
  <si>
    <t>Аварийные работы - 0.71т.р.</t>
  </si>
  <si>
    <t>Расходные материалы -0.03  т.р.</t>
  </si>
  <si>
    <t>герметизация швов - 236.6 т.р.</t>
  </si>
  <si>
    <t>ремонтные работы на лифтах- 45.0 т.р.</t>
  </si>
  <si>
    <t>замена стояков ХВС, ГВС и ЦО - 209.32 т.р.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</si>
</sst>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5" fillId="0" borderId="0" xfId="0" applyFont="1" applyFill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center" wrapText="1"/>
    </xf>
    <xf numFmtId="2" fontId="0" fillId="0" borderId="0" xfId="0" applyNumberFormat="1" applyFill="1"/>
    <xf numFmtId="4" fontId="10" fillId="0" borderId="8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right" vertical="top" wrapText="1"/>
    </xf>
    <xf numFmtId="4" fontId="11" fillId="0" borderId="3" xfId="0" applyNumberFormat="1" applyFont="1" applyFill="1" applyBorder="1" applyAlignment="1">
      <alignment vertical="top" wrapText="1"/>
    </xf>
    <xf numFmtId="0" fontId="12" fillId="0" borderId="9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13" fillId="0" borderId="7" xfId="0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3" fillId="0" borderId="0" xfId="0" applyFont="1" applyFill="1"/>
    <xf numFmtId="0" fontId="5" fillId="0" borderId="1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5" fillId="0" borderId="0" xfId="0" applyFont="1" applyFill="1"/>
    <xf numFmtId="4" fontId="16" fillId="0" borderId="0" xfId="0" applyNumberFormat="1" applyFont="1" applyFill="1"/>
    <xf numFmtId="0" fontId="10" fillId="0" borderId="0" xfId="0" applyFont="1" applyFill="1"/>
    <xf numFmtId="0" fontId="17" fillId="0" borderId="0" xfId="0" applyFont="1" applyFill="1"/>
    <xf numFmtId="4" fontId="14" fillId="0" borderId="0" xfId="0" applyNumberFormat="1" applyFont="1" applyFill="1"/>
    <xf numFmtId="4" fontId="10" fillId="0" borderId="0" xfId="0" applyNumberFormat="1" applyFont="1" applyFill="1"/>
    <xf numFmtId="0" fontId="1" fillId="0" borderId="0" xfId="1" applyAlignment="1">
      <alignment horizontal="center"/>
    </xf>
    <xf numFmtId="0" fontId="1" fillId="0" borderId="0" xfId="1"/>
    <xf numFmtId="0" fontId="1" fillId="0" borderId="12" xfId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2" fontId="2" fillId="3" borderId="12" xfId="1" applyNumberFormat="1" applyFont="1" applyFill="1" applyBorder="1" applyAlignment="1">
      <alignment horizontal="center" vertical="center"/>
    </xf>
    <xf numFmtId="2" fontId="2" fillId="0" borderId="12" xfId="1" applyNumberFormat="1" applyFont="1" applyFill="1" applyBorder="1" applyAlignment="1">
      <alignment horizontal="center" vertical="center"/>
    </xf>
    <xf numFmtId="0" fontId="19" fillId="0" borderId="0" xfId="1" applyFont="1" applyFill="1"/>
    <xf numFmtId="0" fontId="19" fillId="0" borderId="0" xfId="1" applyFont="1"/>
    <xf numFmtId="0" fontId="19" fillId="0" borderId="0" xfId="1" applyFont="1" applyFill="1" applyBorder="1"/>
    <xf numFmtId="0" fontId="1" fillId="0" borderId="0" xfId="1" applyBorder="1"/>
    <xf numFmtId="2" fontId="1" fillId="0" borderId="0" xfId="1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opLeftCell="C20" zoomScaleNormal="100" workbookViewId="0">
      <selection activeCell="E51" sqref="E51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8" style="49" customWidth="1"/>
    <col min="4" max="4" width="13.28515625" style="49" customWidth="1"/>
    <col min="5" max="5" width="11.85546875" style="49" customWidth="1"/>
    <col min="6" max="6" width="13.28515625" style="49" customWidth="1"/>
    <col min="7" max="7" width="11.85546875" style="49" customWidth="1"/>
    <col min="8" max="8" width="13.42578125" style="49" customWidth="1"/>
    <col min="9" max="9" width="23" style="49" customWidth="1"/>
    <col min="10" max="10" width="0" style="2" hidden="1" customWidth="1"/>
    <col min="11" max="11" width="9.5703125" style="2" hidden="1" customWidth="1"/>
    <col min="12" max="12" width="0" style="2" hidden="1" customWidth="1"/>
    <col min="13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2" ht="12.75" customHeight="1">
      <c r="C17" s="7"/>
      <c r="D17" s="7"/>
      <c r="E17" s="8"/>
      <c r="F17" s="8"/>
      <c r="G17" s="8"/>
      <c r="H17" s="8"/>
      <c r="I17" s="8"/>
    </row>
    <row r="18" spans="3:12" ht="14.25">
      <c r="C18" s="9" t="s">
        <v>1</v>
      </c>
      <c r="D18" s="9"/>
      <c r="E18" s="9"/>
      <c r="F18" s="9"/>
      <c r="G18" s="9"/>
      <c r="H18" s="9"/>
      <c r="I18" s="9"/>
    </row>
    <row r="19" spans="3:12">
      <c r="C19" s="10" t="s">
        <v>2</v>
      </c>
      <c r="D19" s="10"/>
      <c r="E19" s="10"/>
      <c r="F19" s="10"/>
      <c r="G19" s="10"/>
      <c r="H19" s="10"/>
      <c r="I19" s="10"/>
    </row>
    <row r="20" spans="3:12">
      <c r="C20" s="10" t="s">
        <v>3</v>
      </c>
      <c r="D20" s="10"/>
      <c r="E20" s="10"/>
      <c r="F20" s="10"/>
      <c r="G20" s="10"/>
      <c r="H20" s="10"/>
      <c r="I20" s="10"/>
    </row>
    <row r="21" spans="3:12" ht="6" customHeight="1" thickBot="1">
      <c r="C21" s="11"/>
      <c r="D21" s="11"/>
      <c r="E21" s="11"/>
      <c r="F21" s="11"/>
      <c r="G21" s="11"/>
      <c r="H21" s="11"/>
      <c r="I21" s="11"/>
    </row>
    <row r="22" spans="3:12" ht="51" customHeight="1" thickBot="1">
      <c r="C22" s="12" t="s">
        <v>4</v>
      </c>
      <c r="D22" s="13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3" t="s">
        <v>10</v>
      </c>
    </row>
    <row r="23" spans="3:12" ht="13.5" customHeight="1" thickBot="1">
      <c r="C23" s="15" t="s">
        <v>11</v>
      </c>
      <c r="D23" s="16"/>
      <c r="E23" s="16"/>
      <c r="F23" s="16"/>
      <c r="G23" s="16"/>
      <c r="H23" s="16"/>
      <c r="I23" s="17"/>
    </row>
    <row r="24" spans="3:12" ht="13.5" customHeight="1" thickBot="1">
      <c r="C24" s="18" t="s">
        <v>12</v>
      </c>
      <c r="D24" s="19">
        <v>1692.7300000001023</v>
      </c>
      <c r="E24" s="20"/>
      <c r="F24" s="20">
        <v>1261.43</v>
      </c>
      <c r="G24" s="20"/>
      <c r="H24" s="20">
        <f>+D24+E24-F24</f>
        <v>431.30000000010227</v>
      </c>
      <c r="I24" s="21" t="s">
        <v>13</v>
      </c>
      <c r="K24" s="22">
        <f>160951.65-69.54+24204.19</f>
        <v>185086.3</v>
      </c>
    </row>
    <row r="25" spans="3:12" ht="13.5" customHeight="1" thickBot="1">
      <c r="C25" s="18" t="s">
        <v>14</v>
      </c>
      <c r="D25" s="19">
        <v>512.63000000000034</v>
      </c>
      <c r="E25" s="23"/>
      <c r="F25" s="23">
        <f>269.49+112.52</f>
        <v>382.01</v>
      </c>
      <c r="G25" s="20"/>
      <c r="H25" s="20">
        <f>+D25+E25-F25</f>
        <v>130.62000000000035</v>
      </c>
      <c r="I25" s="24"/>
      <c r="K25" s="2">
        <f>4880.43+49137.75-9433.32</f>
        <v>44584.86</v>
      </c>
    </row>
    <row r="26" spans="3:12" ht="13.5" customHeight="1" thickBot="1">
      <c r="C26" s="18" t="s">
        <v>15</v>
      </c>
      <c r="D26" s="19">
        <v>-1.0132339411939029E-11</v>
      </c>
      <c r="E26" s="23"/>
      <c r="F26" s="23"/>
      <c r="G26" s="20"/>
      <c r="H26" s="20">
        <f>+D26+E26-F26</f>
        <v>-1.0132339411939029E-11</v>
      </c>
      <c r="I26" s="24"/>
      <c r="K26" s="22">
        <f>8.36+24946.82-4610.27+1178.69</f>
        <v>21523.599999999999</v>
      </c>
    </row>
    <row r="27" spans="3:12" ht="13.5" customHeight="1" thickBot="1">
      <c r="C27" s="18" t="s">
        <v>16</v>
      </c>
      <c r="D27" s="19">
        <v>100.21999999999991</v>
      </c>
      <c r="E27" s="23"/>
      <c r="F27" s="23">
        <v>74.680000000000007</v>
      </c>
      <c r="G27" s="20"/>
      <c r="H27" s="20">
        <f>+D27+E27-F27</f>
        <v>25.539999999999907</v>
      </c>
      <c r="I27" s="24"/>
      <c r="K27" s="2">
        <f>376+8808.93-1618.09+519.15+6846.65-1302.02+1.8</f>
        <v>13632.419999999998</v>
      </c>
    </row>
    <row r="28" spans="3:12" ht="13.5" hidden="1" customHeight="1" thickBot="1">
      <c r="C28" s="18" t="s">
        <v>17</v>
      </c>
      <c r="D28" s="19"/>
      <c r="E28" s="23"/>
      <c r="F28" s="23"/>
      <c r="G28" s="20"/>
      <c r="H28" s="20">
        <f>+D28+E28-F28</f>
        <v>0</v>
      </c>
      <c r="I28" s="25"/>
      <c r="K28" s="2">
        <f>686.28-0.26+327.5-0.24+86.96+9.44+111.73</f>
        <v>1221.4100000000001</v>
      </c>
    </row>
    <row r="29" spans="3:12" ht="13.5" customHeight="1" thickBot="1">
      <c r="C29" s="18" t="s">
        <v>18</v>
      </c>
      <c r="D29" s="26">
        <f>SUM(D24:D28)</f>
        <v>2305.5800000000922</v>
      </c>
      <c r="E29" s="27">
        <f>SUM(E24:E28)</f>
        <v>0</v>
      </c>
      <c r="F29" s="27">
        <f>SUM(F24:F28)</f>
        <v>1718.1200000000001</v>
      </c>
      <c r="G29" s="27">
        <f>SUM(G24:G28)</f>
        <v>0</v>
      </c>
      <c r="H29" s="27">
        <f>SUM(H24:H28)</f>
        <v>587.46000000009235</v>
      </c>
      <c r="I29" s="28"/>
    </row>
    <row r="30" spans="3:12" ht="13.5" customHeight="1" thickBot="1">
      <c r="C30" s="29" t="s">
        <v>19</v>
      </c>
      <c r="D30" s="29"/>
      <c r="E30" s="29"/>
      <c r="F30" s="29"/>
      <c r="G30" s="29"/>
      <c r="H30" s="29"/>
      <c r="I30" s="29"/>
    </row>
    <row r="31" spans="3:12" ht="52.5" customHeight="1" thickBot="1">
      <c r="C31" s="30" t="s">
        <v>4</v>
      </c>
      <c r="D31" s="13" t="s">
        <v>5</v>
      </c>
      <c r="E31" s="14" t="s">
        <v>6</v>
      </c>
      <c r="F31" s="14" t="s">
        <v>7</v>
      </c>
      <c r="G31" s="14" t="s">
        <v>8</v>
      </c>
      <c r="H31" s="14" t="s">
        <v>9</v>
      </c>
      <c r="I31" s="31" t="s">
        <v>20</v>
      </c>
    </row>
    <row r="32" spans="3:12" ht="18.75" customHeight="1" thickBot="1">
      <c r="C32" s="12" t="s">
        <v>21</v>
      </c>
      <c r="D32" s="32">
        <v>122308.20999999996</v>
      </c>
      <c r="E32" s="33">
        <v>938742.51</v>
      </c>
      <c r="F32" s="33">
        <v>913914.92</v>
      </c>
      <c r="G32" s="33">
        <f>+E32</f>
        <v>938742.51</v>
      </c>
      <c r="H32" s="33">
        <f>+D32+E32-F32</f>
        <v>147135.79999999993</v>
      </c>
      <c r="I32" s="34" t="s">
        <v>22</v>
      </c>
      <c r="J32" s="2">
        <f>87557.34-24.47+13.43+1.37+1104.81-0.45+106.97-0.04+4860.07-1.72+1201.42-0.42</f>
        <v>94818.31</v>
      </c>
      <c r="K32" s="35">
        <f>+H32-J32</f>
        <v>52317.489999999932</v>
      </c>
      <c r="L32" s="35">
        <f>73771.87-1826.32+35+132.74+3.15+31.01-D32</f>
        <v>-50160.75999999998</v>
      </c>
    </row>
    <row r="33" spans="3:11" ht="21" customHeight="1" thickBot="1">
      <c r="C33" s="18" t="s">
        <v>23</v>
      </c>
      <c r="D33" s="19">
        <v>33248.229999999952</v>
      </c>
      <c r="E33" s="20">
        <v>255063.39</v>
      </c>
      <c r="F33" s="20">
        <v>248333.87</v>
      </c>
      <c r="G33" s="33">
        <v>494057.97</v>
      </c>
      <c r="H33" s="33">
        <f t="shared" ref="H33:H42" si="0">+D33+E33-F33</f>
        <v>39977.75</v>
      </c>
      <c r="I33" s="36"/>
      <c r="J33" s="35">
        <f>22181.66-6.24</f>
        <v>22175.42</v>
      </c>
    </row>
    <row r="34" spans="3:11" ht="13.5" customHeight="1" thickBot="1">
      <c r="C34" s="30" t="s">
        <v>24</v>
      </c>
      <c r="D34" s="37">
        <v>2.97859514830634E-11</v>
      </c>
      <c r="E34" s="20"/>
      <c r="F34" s="20"/>
      <c r="G34" s="33"/>
      <c r="H34" s="33">
        <f t="shared" si="0"/>
        <v>2.97859514830634E-11</v>
      </c>
      <c r="I34" s="38"/>
    </row>
    <row r="35" spans="3:11" ht="12.75" customHeight="1" thickBot="1">
      <c r="C35" s="18" t="s">
        <v>25</v>
      </c>
      <c r="D35" s="19">
        <v>13612.109999999986</v>
      </c>
      <c r="E35" s="20">
        <v>132931.53</v>
      </c>
      <c r="F35" s="20">
        <v>126769.73</v>
      </c>
      <c r="G35" s="33">
        <f>125717.76-45000</f>
        <v>80717.759999999995</v>
      </c>
      <c r="H35" s="33">
        <f t="shared" si="0"/>
        <v>19773.909999999989</v>
      </c>
      <c r="I35" s="39" t="s">
        <v>26</v>
      </c>
      <c r="J35" s="2">
        <f>13326.3-3.47</f>
        <v>13322.83</v>
      </c>
    </row>
    <row r="36" spans="3:11" ht="28.5" customHeight="1" thickBot="1">
      <c r="C36" s="18" t="s">
        <v>27</v>
      </c>
      <c r="D36" s="19">
        <v>120.47000000004945</v>
      </c>
      <c r="E36" s="20"/>
      <c r="F36" s="20">
        <v>89.77</v>
      </c>
      <c r="G36" s="33"/>
      <c r="H36" s="33">
        <f t="shared" si="0"/>
        <v>30.700000000049457</v>
      </c>
      <c r="I36" s="40" t="s">
        <v>28</v>
      </c>
      <c r="J36" s="2">
        <f>15385.88-507.67+4526.39</f>
        <v>19404.599999999999</v>
      </c>
      <c r="K36" s="2">
        <f>3652.85+1932.59+18553.59-6.79</f>
        <v>24132.239999999998</v>
      </c>
    </row>
    <row r="37" spans="3:11" ht="27" customHeight="1" thickBot="1">
      <c r="C37" s="18" t="s">
        <v>29</v>
      </c>
      <c r="D37" s="19">
        <v>8741.7799999999988</v>
      </c>
      <c r="E37" s="23">
        <v>67366.47</v>
      </c>
      <c r="F37" s="23">
        <v>66322.27</v>
      </c>
      <c r="G37" s="33">
        <v>5942.4</v>
      </c>
      <c r="H37" s="33">
        <f t="shared" si="0"/>
        <v>9785.9799999999959</v>
      </c>
      <c r="I37" s="40" t="s">
        <v>30</v>
      </c>
      <c r="J37" s="2">
        <f>4956.3-1.39</f>
        <v>4954.91</v>
      </c>
    </row>
    <row r="38" spans="3:11" ht="13.5" customHeight="1" thickBot="1">
      <c r="C38" s="30" t="s">
        <v>31</v>
      </c>
      <c r="D38" s="19">
        <v>318.34999999998979</v>
      </c>
      <c r="E38" s="23"/>
      <c r="F38" s="23">
        <v>237.23</v>
      </c>
      <c r="G38" s="33"/>
      <c r="H38" s="33">
        <f t="shared" si="0"/>
        <v>81.119999999989801</v>
      </c>
      <c r="I38" s="39"/>
      <c r="J38" s="2">
        <f>13302.64-5.37</f>
        <v>13297.269999999999</v>
      </c>
    </row>
    <row r="39" spans="3:11" ht="13.5" customHeight="1" thickBot="1">
      <c r="C39" s="41" t="s">
        <v>32</v>
      </c>
      <c r="D39" s="19">
        <v>8243.5199999999968</v>
      </c>
      <c r="E39" s="23">
        <f>51107.54+11079.88</f>
        <v>62187.42</v>
      </c>
      <c r="F39" s="23">
        <f>51520.47+11177.94</f>
        <v>62698.41</v>
      </c>
      <c r="G39" s="33">
        <f>+E39</f>
        <v>62187.42</v>
      </c>
      <c r="H39" s="33">
        <f t="shared" si="0"/>
        <v>7732.5299999999988</v>
      </c>
      <c r="I39" s="39" t="s">
        <v>33</v>
      </c>
    </row>
    <row r="40" spans="3:11" ht="13.5" customHeight="1" thickBot="1">
      <c r="C40" s="30" t="s">
        <v>34</v>
      </c>
      <c r="D40" s="19">
        <v>5002.6300000000047</v>
      </c>
      <c r="E40" s="23">
        <f>42167.66+15279.15</f>
        <v>57446.810000000005</v>
      </c>
      <c r="F40" s="23">
        <f>2.24+16256.75+44337.95</f>
        <v>60596.939999999995</v>
      </c>
      <c r="G40" s="33">
        <f>+E40</f>
        <v>57446.810000000005</v>
      </c>
      <c r="H40" s="33">
        <f t="shared" si="0"/>
        <v>1852.5000000000146</v>
      </c>
      <c r="I40" s="39"/>
    </row>
    <row r="41" spans="3:11" ht="24" customHeight="1" thickBot="1">
      <c r="C41" s="30" t="s">
        <v>35</v>
      </c>
      <c r="D41" s="19">
        <v>7779.1899999999951</v>
      </c>
      <c r="E41" s="23">
        <v>53223.51</v>
      </c>
      <c r="F41" s="23">
        <v>52457.18</v>
      </c>
      <c r="G41" s="33">
        <v>63615.12</v>
      </c>
      <c r="H41" s="33">
        <f t="shared" si="0"/>
        <v>8545.5199999999968</v>
      </c>
      <c r="I41" s="40" t="s">
        <v>36</v>
      </c>
    </row>
    <row r="42" spans="3:11" ht="13.5" thickBot="1">
      <c r="C42" s="30" t="s">
        <v>37</v>
      </c>
      <c r="D42" s="19">
        <v>-9.6633812063373625E-13</v>
      </c>
      <c r="E42" s="23"/>
      <c r="F42" s="23"/>
      <c r="G42" s="33"/>
      <c r="H42" s="33">
        <f t="shared" si="0"/>
        <v>-9.6633812063373625E-13</v>
      </c>
      <c r="I42" s="40"/>
      <c r="J42" s="2">
        <f>428.19+1111.77</f>
        <v>1539.96</v>
      </c>
      <c r="K42" s="2">
        <f>6363.1+3157.37</f>
        <v>9520.4700000000012</v>
      </c>
    </row>
    <row r="43" spans="3:11" s="42" customFormat="1" ht="13.5" customHeight="1" thickBot="1">
      <c r="C43" s="18" t="s">
        <v>18</v>
      </c>
      <c r="D43" s="26">
        <f>SUM(D32:D42)</f>
        <v>199374.48999999996</v>
      </c>
      <c r="E43" s="27">
        <f>SUM(E32:E42)</f>
        <v>1566961.64</v>
      </c>
      <c r="F43" s="27">
        <f>SUM(F32:F42)</f>
        <v>1531420.3199999998</v>
      </c>
      <c r="G43" s="27">
        <f>SUM(G32:G42)</f>
        <v>1702709.99</v>
      </c>
      <c r="H43" s="27">
        <f>SUM(H32:H42)</f>
        <v>234915.81000000003</v>
      </c>
      <c r="I43" s="38"/>
    </row>
    <row r="44" spans="3:11" ht="13.5" customHeight="1" thickBot="1">
      <c r="C44" s="43" t="s">
        <v>38</v>
      </c>
      <c r="D44" s="43"/>
      <c r="E44" s="43"/>
      <c r="F44" s="43"/>
      <c r="G44" s="43"/>
      <c r="H44" s="43"/>
      <c r="I44" s="43"/>
    </row>
    <row r="45" spans="3:11" ht="49.5" customHeight="1" thickBot="1">
      <c r="C45" s="44" t="s">
        <v>39</v>
      </c>
      <c r="D45" s="45" t="s">
        <v>40</v>
      </c>
      <c r="E45" s="45"/>
      <c r="F45" s="45"/>
      <c r="G45" s="45"/>
      <c r="H45" s="45"/>
      <c r="I45" s="46" t="s">
        <v>41</v>
      </c>
    </row>
    <row r="46" spans="3:11" ht="20.25" customHeight="1">
      <c r="C46" s="47" t="s">
        <v>42</v>
      </c>
      <c r="D46" s="47"/>
      <c r="E46" s="47"/>
      <c r="F46" s="47"/>
      <c r="G46" s="47"/>
      <c r="H46" s="48">
        <f>+H29+H43</f>
        <v>235503.27000000011</v>
      </c>
    </row>
    <row r="47" spans="3:11" ht="15" hidden="1">
      <c r="C47" s="50" t="s">
        <v>43</v>
      </c>
      <c r="D47" s="50"/>
    </row>
    <row r="48" spans="3:11" ht="12.75" customHeight="1"/>
    <row r="49" spans="3:8" hidden="1">
      <c r="D49" s="51">
        <f>+D32+D33+D34+D37</f>
        <v>164298.21999999994</v>
      </c>
      <c r="E49" s="51">
        <f>+E32+E33+E34+E37</f>
        <v>1261172.3699999999</v>
      </c>
      <c r="F49" s="51">
        <f>+F32+F33+F34+F37</f>
        <v>1228571.06</v>
      </c>
      <c r="G49" s="51">
        <f>+G32+G33+G34+G37</f>
        <v>1438742.88</v>
      </c>
      <c r="H49" s="51">
        <f>+H32+H33+H34+H37</f>
        <v>196899.52999999997</v>
      </c>
    </row>
    <row r="50" spans="3:8" hidden="1">
      <c r="D50" s="52"/>
      <c r="H50" s="49">
        <f>27447.76+99496.97+14273.1+5656.98+201.27-369.63+25345.3+9352.79+7948.34+1831.84</f>
        <v>191184.71999999997</v>
      </c>
    </row>
    <row r="51" spans="3:8">
      <c r="C51" s="49" t="s">
        <v>44</v>
      </c>
      <c r="E51" s="52">
        <f>+E43+E29+35165</f>
        <v>1602126.64</v>
      </c>
      <c r="F51" s="52"/>
      <c r="G51" s="52">
        <f>+G43+G29</f>
        <v>1702709.99</v>
      </c>
      <c r="H51" s="52"/>
    </row>
    <row r="53" spans="3:8" hidden="1">
      <c r="D53" s="49">
        <v>103493.16</v>
      </c>
    </row>
    <row r="54" spans="3:8" hidden="1">
      <c r="D54" s="49">
        <v>254998.89</v>
      </c>
    </row>
    <row r="55" spans="3:8" hidden="1">
      <c r="D55" s="52">
        <f>+D54-D43-D29</f>
        <v>53318.819999999963</v>
      </c>
    </row>
  </sheetData>
  <mergeCells count="10">
    <mergeCell ref="C30:I30"/>
    <mergeCell ref="I32:I33"/>
    <mergeCell ref="C44:I44"/>
    <mergeCell ref="D45:H45"/>
    <mergeCell ref="C18:I18"/>
    <mergeCell ref="C19:I19"/>
    <mergeCell ref="C20:I20"/>
    <mergeCell ref="C21:I21"/>
    <mergeCell ref="C23:I23"/>
    <mergeCell ref="I24:I28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4"/>
  <sheetViews>
    <sheetView tabSelected="1" topLeftCell="A10" zoomScaleNormal="100" zoomScaleSheetLayoutView="120" workbookViewId="0">
      <selection activeCell="E33" sqref="E33:G36"/>
    </sheetView>
  </sheetViews>
  <sheetFormatPr defaultRowHeight="15"/>
  <cols>
    <col min="1" max="1" width="4.5703125" style="54" customWidth="1"/>
    <col min="2" max="2" width="12.42578125" style="54" customWidth="1"/>
    <col min="3" max="3" width="13.42578125" style="54" hidden="1" customWidth="1"/>
    <col min="4" max="4" width="12.140625" style="54" customWidth="1"/>
    <col min="5" max="5" width="13.5703125" style="54" customWidth="1"/>
    <col min="6" max="6" width="13.42578125" style="54" customWidth="1"/>
    <col min="7" max="7" width="14.42578125" style="54" customWidth="1"/>
    <col min="8" max="8" width="15.140625" style="54" customWidth="1"/>
    <col min="9" max="9" width="14.42578125" style="54" customWidth="1"/>
    <col min="10" max="16384" width="9.140625" style="54"/>
  </cols>
  <sheetData>
    <row r="13" spans="1:9">
      <c r="A13" s="53" t="s">
        <v>45</v>
      </c>
      <c r="B13" s="53"/>
      <c r="C13" s="53"/>
      <c r="D13" s="53"/>
      <c r="E13" s="53"/>
      <c r="F13" s="53"/>
      <c r="G13" s="53"/>
      <c r="H13" s="53"/>
      <c r="I13" s="53"/>
    </row>
    <row r="14" spans="1:9">
      <c r="A14" s="53" t="s">
        <v>46</v>
      </c>
      <c r="B14" s="53"/>
      <c r="C14" s="53"/>
      <c r="D14" s="53"/>
      <c r="E14" s="53"/>
      <c r="F14" s="53"/>
      <c r="G14" s="53"/>
      <c r="H14" s="53"/>
      <c r="I14" s="53"/>
    </row>
    <row r="15" spans="1:9">
      <c r="A15" s="53" t="s">
        <v>47</v>
      </c>
      <c r="B15" s="53"/>
      <c r="C15" s="53"/>
      <c r="D15" s="53"/>
      <c r="E15" s="53"/>
      <c r="F15" s="53"/>
      <c r="G15" s="53"/>
      <c r="H15" s="53"/>
      <c r="I15" s="53"/>
    </row>
    <row r="16" spans="1:9" ht="60">
      <c r="A16" s="55" t="s">
        <v>48</v>
      </c>
      <c r="B16" s="55" t="s">
        <v>49</v>
      </c>
      <c r="C16" s="55" t="s">
        <v>50</v>
      </c>
      <c r="D16" s="55" t="s">
        <v>51</v>
      </c>
      <c r="E16" s="55" t="s">
        <v>52</v>
      </c>
      <c r="F16" s="56" t="s">
        <v>53</v>
      </c>
      <c r="G16" s="56" t="s">
        <v>54</v>
      </c>
      <c r="H16" s="55" t="s">
        <v>55</v>
      </c>
      <c r="I16" s="55" t="s">
        <v>56</v>
      </c>
    </row>
    <row r="17" spans="1:9">
      <c r="A17" s="57" t="s">
        <v>57</v>
      </c>
      <c r="B17" s="58">
        <v>-89.537179999999978</v>
      </c>
      <c r="C17" s="58"/>
      <c r="D17" s="58">
        <v>255.06339</v>
      </c>
      <c r="E17" s="58">
        <v>248.33386999999999</v>
      </c>
      <c r="F17" s="58">
        <v>35.164999999999999</v>
      </c>
      <c r="G17" s="58">
        <v>494.05797000000001</v>
      </c>
      <c r="H17" s="58">
        <v>39.97775</v>
      </c>
      <c r="I17" s="59">
        <f>B17+D17+F17-G17</f>
        <v>-293.36676</v>
      </c>
    </row>
    <row r="18" spans="1:9" ht="16.5" customHeight="1"/>
    <row r="19" spans="1:9">
      <c r="A19" s="54" t="s">
        <v>58</v>
      </c>
    </row>
    <row r="20" spans="1:9">
      <c r="A20" s="60" t="s">
        <v>59</v>
      </c>
      <c r="B20" s="60"/>
      <c r="C20" s="61"/>
      <c r="D20" s="61"/>
      <c r="E20" s="61"/>
      <c r="F20" s="61"/>
      <c r="G20" s="61"/>
    </row>
    <row r="21" spans="1:9">
      <c r="A21" s="62" t="s">
        <v>60</v>
      </c>
      <c r="B21" s="60"/>
      <c r="C21" s="61"/>
      <c r="D21" s="61"/>
      <c r="E21" s="61"/>
      <c r="F21" s="61"/>
      <c r="G21" s="61"/>
    </row>
    <row r="22" spans="1:9">
      <c r="A22" s="62" t="s">
        <v>61</v>
      </c>
      <c r="B22" s="60"/>
      <c r="C22" s="61"/>
      <c r="D22" s="61"/>
      <c r="E22" s="61"/>
      <c r="F22" s="61"/>
      <c r="G22" s="61"/>
    </row>
    <row r="23" spans="1:9">
      <c r="A23" s="60" t="s">
        <v>62</v>
      </c>
      <c r="B23" s="60"/>
      <c r="C23" s="61"/>
      <c r="D23" s="61"/>
      <c r="E23" s="61"/>
      <c r="F23" s="61"/>
      <c r="G23" s="61"/>
    </row>
    <row r="24" spans="1:9">
      <c r="A24" s="60" t="s">
        <v>63</v>
      </c>
      <c r="B24" s="60"/>
      <c r="C24" s="61"/>
      <c r="D24" s="61"/>
      <c r="E24" s="61"/>
      <c r="F24" s="61"/>
      <c r="G24" s="61"/>
    </row>
    <row r="25" spans="1:9">
      <c r="A25" s="54" t="s">
        <v>64</v>
      </c>
    </row>
    <row r="26" spans="1:9">
      <c r="A26" s="54" t="s">
        <v>65</v>
      </c>
      <c r="I26" s="63"/>
    </row>
    <row r="27" spans="1:9">
      <c r="A27" s="54" t="s">
        <v>66</v>
      </c>
      <c r="I27" s="63"/>
    </row>
    <row r="28" spans="1:9">
      <c r="A28" s="54" t="s">
        <v>67</v>
      </c>
      <c r="I28" s="63"/>
    </row>
    <row r="29" spans="1:9">
      <c r="A29" s="54" t="s">
        <v>68</v>
      </c>
    </row>
    <row r="30" spans="1:9">
      <c r="A30" s="54" t="s">
        <v>69</v>
      </c>
    </row>
    <row r="33" spans="6:6">
      <c r="F33" s="64"/>
    </row>
    <row r="34" spans="6:6">
      <c r="F34" s="64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Заречная12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2024-03-05T11:43:25Z</dcterms:created>
  <dcterms:modified xsi:type="dcterms:W3CDTF">2024-03-05T11:55:35Z</dcterms:modified>
</cp:coreProperties>
</file>