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Заречная7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D53" i="1"/>
  <c r="H50"/>
  <c r="F49"/>
  <c r="E49"/>
  <c r="D49"/>
  <c r="F43"/>
  <c r="D43"/>
  <c r="D55" s="1"/>
  <c r="J42"/>
  <c r="H42"/>
  <c r="F41"/>
  <c r="E41"/>
  <c r="G41" s="1"/>
  <c r="F40"/>
  <c r="E40"/>
  <c r="G40" s="1"/>
  <c r="K39"/>
  <c r="J39"/>
  <c r="H39"/>
  <c r="J38"/>
  <c r="H38"/>
  <c r="J37"/>
  <c r="H37"/>
  <c r="K36"/>
  <c r="J36"/>
  <c r="H36"/>
  <c r="H35"/>
  <c r="H34"/>
  <c r="J33"/>
  <c r="H33"/>
  <c r="J32"/>
  <c r="H32"/>
  <c r="G32"/>
  <c r="G49" s="1"/>
  <c r="G29"/>
  <c r="E29"/>
  <c r="D29"/>
  <c r="K28"/>
  <c r="H28"/>
  <c r="K27"/>
  <c r="F27"/>
  <c r="H27" s="1"/>
  <c r="K26"/>
  <c r="H26"/>
  <c r="K25"/>
  <c r="H25"/>
  <c r="F25"/>
  <c r="F29" s="1"/>
  <c r="K24"/>
  <c r="H24"/>
  <c r="H29" s="1"/>
  <c r="E51" l="1"/>
  <c r="G51"/>
  <c r="K32"/>
  <c r="G43"/>
  <c r="H49"/>
  <c r="H40"/>
  <c r="H41"/>
  <c r="H43" s="1"/>
  <c r="H46" s="1"/>
  <c r="E43"/>
</calcChain>
</file>

<file path=xl/sharedStrings.xml><?xml version="1.0" encoding="utf-8"?>
<sst xmlns="http://schemas.openxmlformats.org/spreadsheetml/2006/main" count="76" uniqueCount="70">
  <si>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</si>
  <si>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</si>
  <si>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</si>
  <si>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по ул. Заречная с 01.01.2023г. по 31.12.2023г.</t>
  </si>
  <si>
    <t>наименование</t>
  </si>
  <si>
    <t>Задолженность населения на 01.01.2023.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</si>
  <si>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</si>
  <si>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</si>
  <si>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</si>
  <si>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</si>
  <si>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</si>
  <si>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</si>
  <si>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</si>
  <si>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</si>
  <si>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</si>
  <si>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</si>
  <si>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</si>
  <si>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</si>
  <si>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</si>
  <si>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</si>
  <si>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01.01.2023г. (руб.)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</si>
  <si>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</si>
  <si>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</si>
  <si>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</si>
  <si>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</si>
  <si>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</si>
  <si>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</si>
  <si>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</si>
  <si>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</si>
  <si>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</si>
  <si>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</si>
  <si>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</si>
  <si>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</si>
  <si>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</si>
  <si>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</si>
  <si>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</si>
  <si>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</si>
  <si>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</si>
  <si>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</si>
  <si>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</si>
  <si>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</si>
  <si>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</si>
  <si>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</si>
  <si>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</si>
  <si>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</si>
  <si>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</si>
  <si>
    <t>ОТЧЕТ</t>
  </si>
  <si>
    <t>по выполнению плана текущего ремонта жилого дома</t>
  </si>
  <si>
    <t>№ 7 по ул. Заречная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</si>
  <si>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</si>
  <si>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</si>
  <si>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</si>
  <si>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</si>
  <si>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</si>
  <si>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</si>
  <si>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</si>
  <si>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</si>
  <si>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</si>
  <si>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</si>
  <si>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13</t>
    </r>
    <r>
      <rPr>
        <b/>
        <sz val="11"/>
        <color indexed="8"/>
        <rFont val="Calibri"/>
        <family val="2"/>
        <charset val="204"/>
      </rPr>
      <t>,19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</si>
  <si>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</si>
  <si>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1.74 т.р.</t>
  </si>
  <si>
    <t>Ремонт систем ГВС, ХВС, ЦО - 1.66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</si>
  <si>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</si>
  <si>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- 4.75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</si>
  <si>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</si>
  <si>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</si>
  <si>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- 2.60  т.р.</t>
  </si>
  <si>
    <t>Аварийные работы - 2.30 т.р.</t>
  </si>
  <si>
    <t>Расходные материалы - 0.14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</si>
</sst>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0" fillId="0" borderId="0" xfId="0" applyNumberFormat="1" applyFill="1"/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4" fontId="14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9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C21" zoomScaleNormal="100" workbookViewId="0">
      <selection activeCell="E51" sqref="E51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42578125" style="49" customWidth="1"/>
    <col min="4" max="4" width="13" style="49" customWidth="1"/>
    <col min="5" max="5" width="11.85546875" style="49" customWidth="1"/>
    <col min="6" max="6" width="13.28515625" style="49" customWidth="1"/>
    <col min="7" max="7" width="11.85546875" style="49" customWidth="1"/>
    <col min="8" max="8" width="14.42578125" style="49" customWidth="1"/>
    <col min="9" max="9" width="25" style="49" customWidth="1"/>
    <col min="10" max="10" width="0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4" ht="12.75" customHeight="1">
      <c r="C17" s="7"/>
      <c r="D17" s="7"/>
      <c r="E17" s="8"/>
      <c r="F17" s="8"/>
      <c r="G17" s="8"/>
      <c r="H17" s="8"/>
      <c r="I17" s="8"/>
    </row>
    <row r="18" spans="3:14" ht="14.25">
      <c r="C18" s="9" t="s">
        <v>1</v>
      </c>
      <c r="D18" s="9"/>
      <c r="E18" s="9"/>
      <c r="F18" s="9"/>
      <c r="G18" s="9"/>
      <c r="H18" s="9"/>
      <c r="I18" s="9"/>
    </row>
    <row r="19" spans="3:14">
      <c r="C19" s="10" t="s">
        <v>2</v>
      </c>
      <c r="D19" s="10"/>
      <c r="E19" s="10"/>
      <c r="F19" s="10"/>
      <c r="G19" s="10"/>
      <c r="H19" s="10"/>
      <c r="I19" s="10"/>
    </row>
    <row r="20" spans="3:14">
      <c r="C20" s="10" t="s">
        <v>3</v>
      </c>
      <c r="D20" s="10"/>
      <c r="E20" s="10"/>
      <c r="F20" s="10"/>
      <c r="G20" s="10"/>
      <c r="H20" s="10"/>
      <c r="I20" s="10"/>
    </row>
    <row r="21" spans="3:14" ht="6" customHeight="1" thickBot="1">
      <c r="C21" s="11"/>
      <c r="D21" s="11"/>
      <c r="E21" s="11"/>
      <c r="F21" s="11"/>
      <c r="G21" s="11"/>
      <c r="H21" s="11"/>
      <c r="I21" s="11"/>
    </row>
    <row r="22" spans="3:14" ht="50.25" customHeight="1" thickBot="1">
      <c r="C22" s="12" t="s">
        <v>4</v>
      </c>
      <c r="D22" s="13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3" t="s">
        <v>10</v>
      </c>
    </row>
    <row r="23" spans="3:14" ht="13.5" customHeight="1" thickBot="1">
      <c r="C23" s="15" t="s">
        <v>11</v>
      </c>
      <c r="D23" s="16"/>
      <c r="E23" s="16"/>
      <c r="F23" s="16"/>
      <c r="G23" s="16"/>
      <c r="H23" s="16"/>
      <c r="I23" s="17"/>
    </row>
    <row r="24" spans="3:14" ht="13.5" customHeight="1" thickBot="1">
      <c r="C24" s="18" t="s">
        <v>12</v>
      </c>
      <c r="D24" s="19">
        <v>153.74999999999818</v>
      </c>
      <c r="E24" s="20"/>
      <c r="F24" s="20">
        <v>478.45</v>
      </c>
      <c r="G24" s="20"/>
      <c r="H24" s="20">
        <f>+D24+E24-F24</f>
        <v>-324.70000000000181</v>
      </c>
      <c r="I24" s="21" t="s">
        <v>13</v>
      </c>
      <c r="K24" s="22">
        <f>227016.43-18866.46+110893.18</f>
        <v>319043.15000000002</v>
      </c>
    </row>
    <row r="25" spans="3:14" ht="13.5" customHeight="1" thickBot="1">
      <c r="C25" s="18" t="s">
        <v>14</v>
      </c>
      <c r="D25" s="19">
        <v>11552.819999999982</v>
      </c>
      <c r="E25" s="23"/>
      <c r="F25" s="23">
        <f>357.63+9.21+3.84</f>
        <v>370.67999999999995</v>
      </c>
      <c r="G25" s="20"/>
      <c r="H25" s="20">
        <f>+D25+E25-F25</f>
        <v>11182.139999999981</v>
      </c>
      <c r="I25" s="24"/>
      <c r="K25" s="22">
        <f>70310.95+117751.96-25438.87</f>
        <v>162624.04</v>
      </c>
    </row>
    <row r="26" spans="3:14" ht="13.5" customHeight="1" thickBot="1">
      <c r="C26" s="18" t="s">
        <v>15</v>
      </c>
      <c r="D26" s="19">
        <v>24834.649999999994</v>
      </c>
      <c r="E26" s="23"/>
      <c r="F26" s="23">
        <v>231.09</v>
      </c>
      <c r="G26" s="20"/>
      <c r="H26" s="20">
        <f>+D26+E26-F26</f>
        <v>24603.559999999994</v>
      </c>
      <c r="I26" s="24"/>
      <c r="K26" s="22">
        <f>3006.89+30152.8+76540.96-3201.83</f>
        <v>106498.82</v>
      </c>
    </row>
    <row r="27" spans="3:14" ht="13.5" customHeight="1" thickBot="1">
      <c r="C27" s="18" t="s">
        <v>16</v>
      </c>
      <c r="D27" s="19">
        <v>6824.6200000000063</v>
      </c>
      <c r="E27" s="23"/>
      <c r="F27" s="23">
        <f>7.11+133.76</f>
        <v>140.87</v>
      </c>
      <c r="G27" s="20"/>
      <c r="H27" s="20">
        <f>+D27+E27-F27</f>
        <v>6683.7500000000064</v>
      </c>
      <c r="I27" s="24"/>
      <c r="K27" s="2">
        <f>16638.06-2958.81+7527.98+28322.28-1486.84+10500.29</f>
        <v>58542.960000000006</v>
      </c>
    </row>
    <row r="28" spans="3:14" ht="13.5" hidden="1" customHeight="1" thickBot="1">
      <c r="C28" s="18" t="s">
        <v>17</v>
      </c>
      <c r="D28" s="19"/>
      <c r="E28" s="23"/>
      <c r="F28" s="23"/>
      <c r="G28" s="20"/>
      <c r="H28" s="20">
        <f>+D28+E28-F28</f>
        <v>0</v>
      </c>
      <c r="I28" s="25"/>
      <c r="K28" s="2">
        <f>583.17+1.59+198.05+1977.71-189.96+1011.74-181.75</f>
        <v>3400.55</v>
      </c>
      <c r="N28" s="26"/>
    </row>
    <row r="29" spans="3:14" ht="13.5" customHeight="1" thickBot="1">
      <c r="C29" s="18" t="s">
        <v>18</v>
      </c>
      <c r="D29" s="27">
        <f>SUM(D24:D28)</f>
        <v>43365.839999999982</v>
      </c>
      <c r="E29" s="28">
        <f>SUM(E24:E28)</f>
        <v>0</v>
      </c>
      <c r="F29" s="28">
        <f>SUM(F24:F28)</f>
        <v>1221.0899999999997</v>
      </c>
      <c r="G29" s="28">
        <f>SUM(G24:G28)</f>
        <v>0</v>
      </c>
      <c r="H29" s="28">
        <f>SUM(H24:H28)</f>
        <v>42144.749999999978</v>
      </c>
      <c r="I29" s="29"/>
    </row>
    <row r="30" spans="3:14" ht="13.5" customHeight="1" thickBot="1">
      <c r="C30" s="30" t="s">
        <v>19</v>
      </c>
      <c r="D30" s="30"/>
      <c r="E30" s="30"/>
      <c r="F30" s="30"/>
      <c r="G30" s="30"/>
      <c r="H30" s="30"/>
      <c r="I30" s="30"/>
    </row>
    <row r="31" spans="3:14" ht="51" customHeight="1" thickBot="1">
      <c r="C31" s="31" t="s">
        <v>4</v>
      </c>
      <c r="D31" s="13" t="s">
        <v>20</v>
      </c>
      <c r="E31" s="14" t="s">
        <v>6</v>
      </c>
      <c r="F31" s="14" t="s">
        <v>7</v>
      </c>
      <c r="G31" s="14" t="s">
        <v>8</v>
      </c>
      <c r="H31" s="14" t="s">
        <v>9</v>
      </c>
      <c r="I31" s="32" t="s">
        <v>21</v>
      </c>
    </row>
    <row r="32" spans="3:14" ht="20.25" customHeight="1" thickBot="1">
      <c r="C32" s="12" t="s">
        <v>22</v>
      </c>
      <c r="D32" s="33">
        <v>237084.47000000032</v>
      </c>
      <c r="E32" s="34">
        <v>933848.24</v>
      </c>
      <c r="F32" s="34">
        <v>898801.25</v>
      </c>
      <c r="G32" s="34">
        <f>+E32</f>
        <v>933848.24</v>
      </c>
      <c r="H32" s="34">
        <f>+D32+E32-F32</f>
        <v>272131.46000000043</v>
      </c>
      <c r="I32" s="35" t="s">
        <v>23</v>
      </c>
      <c r="J32" s="26">
        <f>34.23-7.01+70.79-14.49+188874.59-20866.02-D32</f>
        <v>-68992.380000000325</v>
      </c>
      <c r="K32" s="26">
        <f>12.92-7.01+26.72-14.49+181325.57-6449.49-H32</f>
        <v>-97237.240000000398</v>
      </c>
    </row>
    <row r="33" spans="3:11" ht="21.75" customHeight="1" thickBot="1">
      <c r="C33" s="18" t="s">
        <v>24</v>
      </c>
      <c r="D33" s="19">
        <v>57526.309999999969</v>
      </c>
      <c r="E33" s="20">
        <v>209068.15</v>
      </c>
      <c r="F33" s="20">
        <v>201218.99</v>
      </c>
      <c r="G33" s="34">
        <v>13187.86</v>
      </c>
      <c r="H33" s="34">
        <f t="shared" ref="H33:H42" si="0">+D33+E33-F33</f>
        <v>65375.469999999972</v>
      </c>
      <c r="I33" s="36"/>
      <c r="J33" s="26">
        <f>40309.36-5375.57</f>
        <v>34933.79</v>
      </c>
    </row>
    <row r="34" spans="3:11" ht="13.5" customHeight="1" thickBot="1">
      <c r="C34" s="31" t="s">
        <v>25</v>
      </c>
      <c r="D34" s="37">
        <v>0</v>
      </c>
      <c r="E34" s="20"/>
      <c r="F34" s="20"/>
      <c r="G34" s="34"/>
      <c r="H34" s="34">
        <f t="shared" si="0"/>
        <v>0</v>
      </c>
      <c r="I34" s="38"/>
    </row>
    <row r="35" spans="3:11" ht="12.75" hidden="1" customHeight="1" thickBot="1">
      <c r="C35" s="18" t="s">
        <v>26</v>
      </c>
      <c r="D35" s="19">
        <v>0</v>
      </c>
      <c r="E35" s="20"/>
      <c r="F35" s="20"/>
      <c r="G35" s="34"/>
      <c r="H35" s="34">
        <f t="shared" si="0"/>
        <v>0</v>
      </c>
      <c r="I35" s="39" t="s">
        <v>27</v>
      </c>
    </row>
    <row r="36" spans="3:11" ht="25.5" customHeight="1" thickBot="1">
      <c r="C36" s="18" t="s">
        <v>28</v>
      </c>
      <c r="D36" s="19">
        <v>4949.6199999999981</v>
      </c>
      <c r="E36" s="20"/>
      <c r="F36" s="20">
        <v>89.46</v>
      </c>
      <c r="G36" s="34"/>
      <c r="H36" s="34">
        <f t="shared" si="0"/>
        <v>4860.159999999998</v>
      </c>
      <c r="I36" s="40" t="s">
        <v>29</v>
      </c>
      <c r="J36" s="2">
        <f>26322.86-5843.45+16910.84</f>
        <v>37390.25</v>
      </c>
      <c r="K36" s="2">
        <f>9339.5+10585.01+21424.81-4217.98</f>
        <v>37131.340000000011</v>
      </c>
    </row>
    <row r="37" spans="3:11" ht="25.5" customHeight="1" thickBot="1">
      <c r="C37" s="18" t="s">
        <v>30</v>
      </c>
      <c r="D37" s="19">
        <v>11374.469999999998</v>
      </c>
      <c r="E37" s="23">
        <v>36670.67</v>
      </c>
      <c r="F37" s="23">
        <v>35289.160000000003</v>
      </c>
      <c r="G37" s="34">
        <v>9936</v>
      </c>
      <c r="H37" s="34">
        <f t="shared" si="0"/>
        <v>12755.979999999996</v>
      </c>
      <c r="I37" s="40" t="s">
        <v>31</v>
      </c>
      <c r="J37" s="2">
        <f>7259.04-517.82</f>
        <v>6741.22</v>
      </c>
    </row>
    <row r="38" spans="3:11" ht="13.5" customHeight="1" thickBot="1">
      <c r="C38" s="31" t="s">
        <v>32</v>
      </c>
      <c r="D38" s="19">
        <v>10990.809999999998</v>
      </c>
      <c r="E38" s="23"/>
      <c r="F38" s="23">
        <v>46.7</v>
      </c>
      <c r="G38" s="34"/>
      <c r="H38" s="34">
        <f t="shared" si="0"/>
        <v>10944.109999999997</v>
      </c>
      <c r="I38" s="39"/>
      <c r="J38" s="2">
        <f>30502-1244.02</f>
        <v>29257.98</v>
      </c>
    </row>
    <row r="39" spans="3:11" ht="13.5" customHeight="1" thickBot="1">
      <c r="C39" s="31" t="s">
        <v>33</v>
      </c>
      <c r="D39" s="19">
        <v>15272.65</v>
      </c>
      <c r="E39" s="23"/>
      <c r="F39" s="23"/>
      <c r="G39" s="34"/>
      <c r="H39" s="34">
        <f t="shared" si="0"/>
        <v>15272.65</v>
      </c>
      <c r="I39" s="39"/>
      <c r="J39" s="2">
        <f>4654.67+2304.91</f>
        <v>6959.58</v>
      </c>
      <c r="K39" s="2">
        <f>13552.26-445.07+27321.67-896.72</f>
        <v>39532.14</v>
      </c>
    </row>
    <row r="40" spans="3:11" ht="13.5" customHeight="1" thickBot="1">
      <c r="C40" s="41" t="s">
        <v>34</v>
      </c>
      <c r="D40" s="19">
        <v>12636.18</v>
      </c>
      <c r="E40" s="23">
        <f>108103.7+41563.85</f>
        <v>149667.54999999999</v>
      </c>
      <c r="F40" s="23">
        <f>110371.91+37421.18</f>
        <v>147793.09</v>
      </c>
      <c r="G40" s="34">
        <f>+E40</f>
        <v>149667.54999999999</v>
      </c>
      <c r="H40" s="34">
        <f t="shared" si="0"/>
        <v>14510.639999999985</v>
      </c>
      <c r="I40" s="39" t="s">
        <v>35</v>
      </c>
    </row>
    <row r="41" spans="3:11" ht="13.5" customHeight="1" thickBot="1">
      <c r="C41" s="31" t="s">
        <v>36</v>
      </c>
      <c r="D41" s="19">
        <v>1409.4399999999987</v>
      </c>
      <c r="E41" s="23">
        <f>7048.61+3211.4</f>
        <v>10260.01</v>
      </c>
      <c r="F41" s="23">
        <f>9.6+0.65+3133.89+7729.79-0.01</f>
        <v>10873.92</v>
      </c>
      <c r="G41" s="34">
        <f>+E41</f>
        <v>10260.01</v>
      </c>
      <c r="H41" s="34">
        <f t="shared" si="0"/>
        <v>795.52999999999884</v>
      </c>
      <c r="I41" s="39"/>
    </row>
    <row r="42" spans="3:11" ht="13.5" customHeight="1" thickBot="1">
      <c r="C42" s="18" t="s">
        <v>37</v>
      </c>
      <c r="D42" s="19">
        <v>15178.739999999998</v>
      </c>
      <c r="E42" s="23">
        <v>48894.73</v>
      </c>
      <c r="F42" s="23">
        <v>47070.22</v>
      </c>
      <c r="G42" s="34">
        <v>43773.84</v>
      </c>
      <c r="H42" s="34">
        <f t="shared" si="0"/>
        <v>17003.25</v>
      </c>
      <c r="I42" s="40" t="s">
        <v>38</v>
      </c>
      <c r="J42" s="2">
        <f>9676.09-684.61</f>
        <v>8991.48</v>
      </c>
    </row>
    <row r="43" spans="3:11" s="42" customFormat="1" ht="13.5" customHeight="1" thickBot="1">
      <c r="C43" s="18" t="s">
        <v>18</v>
      </c>
      <c r="D43" s="27">
        <f>SUM(D32:D42)</f>
        <v>366422.69000000024</v>
      </c>
      <c r="E43" s="28">
        <f>SUM(E32:E42)</f>
        <v>1388409.3499999999</v>
      </c>
      <c r="F43" s="28">
        <f>SUM(F32:F42)</f>
        <v>1341182.7899999998</v>
      </c>
      <c r="G43" s="28">
        <f>SUM(G32:G42)</f>
        <v>1160673.5</v>
      </c>
      <c r="H43" s="28">
        <f>SUM(H32:H42)</f>
        <v>413649.25000000035</v>
      </c>
      <c r="I43" s="38"/>
    </row>
    <row r="44" spans="3:11" ht="13.5" customHeight="1" thickBot="1">
      <c r="C44" s="43" t="s">
        <v>39</v>
      </c>
      <c r="D44" s="43"/>
      <c r="E44" s="43"/>
      <c r="F44" s="43"/>
      <c r="G44" s="43"/>
      <c r="H44" s="43"/>
      <c r="I44" s="43"/>
    </row>
    <row r="45" spans="3:11" ht="54.75" customHeight="1" thickBot="1">
      <c r="C45" s="44" t="s">
        <v>40</v>
      </c>
      <c r="D45" s="45" t="s">
        <v>41</v>
      </c>
      <c r="E45" s="45"/>
      <c r="F45" s="45"/>
      <c r="G45" s="45"/>
      <c r="H45" s="45"/>
      <c r="I45" s="46" t="s">
        <v>42</v>
      </c>
    </row>
    <row r="46" spans="3:11" ht="25.5" customHeight="1">
      <c r="C46" s="47" t="s">
        <v>43</v>
      </c>
      <c r="D46" s="47"/>
      <c r="E46" s="47"/>
      <c r="F46" s="47"/>
      <c r="G46" s="47"/>
      <c r="H46" s="48">
        <f>+H29+H43</f>
        <v>455794.00000000035</v>
      </c>
    </row>
    <row r="47" spans="3:11" ht="15" hidden="1">
      <c r="C47" s="50" t="s">
        <v>44</v>
      </c>
      <c r="D47" s="50"/>
    </row>
    <row r="48" spans="3:11">
      <c r="C48" s="2"/>
      <c r="D48" s="2"/>
      <c r="E48" s="2"/>
      <c r="F48" s="2"/>
      <c r="G48" s="2"/>
      <c r="H48" s="2"/>
    </row>
    <row r="49" spans="3:8" ht="15" hidden="1" customHeight="1">
      <c r="C49" s="50"/>
      <c r="D49" s="51">
        <f>+D32+D33+D34+D37</f>
        <v>305985.25000000023</v>
      </c>
      <c r="E49" s="51">
        <f>+E32+E33+E34+E37</f>
        <v>1179587.0599999998</v>
      </c>
      <c r="F49" s="51">
        <f>+F32+F33+F34+F37</f>
        <v>1135309.3999999999</v>
      </c>
      <c r="G49" s="51">
        <f>+G32+G33+G34+G37</f>
        <v>956972.1</v>
      </c>
      <c r="H49" s="51">
        <f>+H32+H33+H34+H37</f>
        <v>350262.91000000038</v>
      </c>
    </row>
    <row r="50" spans="3:8" hidden="1">
      <c r="D50" s="52"/>
      <c r="H50" s="49">
        <f>57599.76+13345.94+9958.65+41618.2+20955.02+54877.01+9219.54+250194.28+39149.19+2041.39+613.15</f>
        <v>499572.13000000006</v>
      </c>
    </row>
    <row r="51" spans="3:8">
      <c r="C51" s="49" t="s">
        <v>45</v>
      </c>
      <c r="D51" s="52"/>
      <c r="E51" s="52">
        <f>+E29+E43+35165</f>
        <v>1423574.3499999999</v>
      </c>
      <c r="F51" s="52"/>
      <c r="G51" s="52">
        <f>+G29+G43</f>
        <v>1160673.5</v>
      </c>
      <c r="H51" s="52"/>
    </row>
    <row r="53" spans="3:8" hidden="1">
      <c r="D53" s="49">
        <f>116322.15+134412.05+237323.99</f>
        <v>488058.18999999994</v>
      </c>
    </row>
    <row r="54" spans="3:8" hidden="1">
      <c r="D54" s="49">
        <v>829202.58</v>
      </c>
    </row>
    <row r="55" spans="3:8" hidden="1">
      <c r="D55" s="52">
        <f>+D54-D43-D29</f>
        <v>419414.04999999976</v>
      </c>
    </row>
  </sheetData>
  <mergeCells count="10">
    <mergeCell ref="C30:I30"/>
    <mergeCell ref="I32:I33"/>
    <mergeCell ref="C44:I44"/>
    <mergeCell ref="D45:H45"/>
    <mergeCell ref="C18:I18"/>
    <mergeCell ref="C19:I19"/>
    <mergeCell ref="C20:I20"/>
    <mergeCell ref="C21:I21"/>
    <mergeCell ref="C23:I23"/>
    <mergeCell ref="I24:I2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topLeftCell="A13" zoomScaleNormal="100" zoomScaleSheetLayoutView="120" workbookViewId="0">
      <selection activeCell="E23" sqref="E23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4.42578125" style="54" customWidth="1"/>
    <col min="8" max="8" width="15.140625" style="54" customWidth="1"/>
    <col min="9" max="9" width="14.42578125" style="54" customWidth="1"/>
    <col min="10" max="16384" width="9.140625" style="54"/>
  </cols>
  <sheetData>
    <row r="13" spans="1:9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>
      <c r="A17" s="57" t="s">
        <v>58</v>
      </c>
      <c r="B17" s="58">
        <v>-346.2882800000001</v>
      </c>
      <c r="C17" s="58"/>
      <c r="D17" s="58">
        <v>209.06815</v>
      </c>
      <c r="E17" s="58">
        <v>201.21898999999999</v>
      </c>
      <c r="F17" s="58">
        <v>35.164999999999999</v>
      </c>
      <c r="G17" s="58">
        <v>13.187860000000001</v>
      </c>
      <c r="H17" s="58">
        <v>65.375470000000007</v>
      </c>
      <c r="I17" s="59">
        <f>B17+D17+F17-G17</f>
        <v>-115.24299000000011</v>
      </c>
    </row>
    <row r="19" spans="1:9">
      <c r="A19" s="54" t="s">
        <v>59</v>
      </c>
    </row>
    <row r="20" spans="1:9">
      <c r="A20" s="60" t="s">
        <v>60</v>
      </c>
      <c r="B20" s="60"/>
      <c r="C20" s="60"/>
      <c r="D20" s="60"/>
      <c r="E20" s="60"/>
      <c r="F20" s="60"/>
      <c r="G20" s="60"/>
    </row>
    <row r="21" spans="1:9">
      <c r="A21" s="60" t="s">
        <v>61</v>
      </c>
      <c r="B21" s="60"/>
      <c r="C21" s="60"/>
      <c r="D21" s="60"/>
      <c r="E21" s="60"/>
      <c r="F21" s="60"/>
      <c r="G21" s="60"/>
    </row>
    <row r="22" spans="1:9">
      <c r="A22" s="60" t="s">
        <v>62</v>
      </c>
      <c r="B22" s="60"/>
      <c r="C22" s="60"/>
      <c r="D22" s="60"/>
      <c r="E22" s="60"/>
      <c r="F22" s="60"/>
      <c r="G22" s="60"/>
    </row>
    <row r="23" spans="1:9">
      <c r="A23" s="54" t="s">
        <v>63</v>
      </c>
    </row>
    <row r="24" spans="1:9">
      <c r="A24" s="60" t="s">
        <v>64</v>
      </c>
    </row>
    <row r="25" spans="1:9">
      <c r="A25" s="54" t="s">
        <v>65</v>
      </c>
    </row>
    <row r="26" spans="1:9">
      <c r="A26" s="54" t="s">
        <v>66</v>
      </c>
    </row>
    <row r="27" spans="1:9">
      <c r="A27" s="54" t="s">
        <v>67</v>
      </c>
    </row>
    <row r="28" spans="1:9">
      <c r="A28" s="54" t="s">
        <v>68</v>
      </c>
      <c r="I28" s="61"/>
    </row>
    <row r="29" spans="1:9">
      <c r="A29" s="54" t="s">
        <v>69</v>
      </c>
      <c r="I29" s="61"/>
    </row>
    <row r="30" spans="1:9">
      <c r="I30" s="6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Заречная7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2024-03-05T11:41:19Z</dcterms:created>
  <dcterms:modified xsi:type="dcterms:W3CDTF">2024-03-05T11:42:17Z</dcterms:modified>
</cp:coreProperties>
</file>